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hidePivotFieldList="1" defaultThemeVersion="166925"/>
  <mc:AlternateContent xmlns:mc="http://schemas.openxmlformats.org/markup-compatibility/2006">
    <mc:Choice Requires="x15">
      <x15ac:absPath xmlns:x15ac="http://schemas.microsoft.com/office/spreadsheetml/2010/11/ac" url="S:\PLN\General Plan\SB 1000-Environmental Justice\Survey\"/>
    </mc:Choice>
  </mc:AlternateContent>
  <xr:revisionPtr revIDLastSave="0" documentId="13_ncr:1_{4359E18E-8886-4F07-AD8A-31FC9A099270}" xr6:coauthVersionLast="45" xr6:coauthVersionMax="45" xr10:uidLastSave="{00000000-0000-0000-0000-000000000000}"/>
  <bookViews>
    <workbookView xWindow="-110" yWindow="-110" windowWidth="19420" windowHeight="10420" xr2:uid="{00000000-000D-0000-FFFF-FFFF00000000}"/>
  </bookViews>
  <sheets>
    <sheet name="Q1 Responses by Comm" sheetId="23" r:id="rId1"/>
    <sheet name="Q2 Responses by Comm" sheetId="25" r:id="rId2"/>
    <sheet name="Community Demographics" sheetId="2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7" i="23" l="1"/>
  <c r="F47" i="23"/>
  <c r="G47" i="23"/>
  <c r="H47" i="23"/>
  <c r="I47" i="23"/>
  <c r="V44" i="26" l="1"/>
  <c r="W44" i="26"/>
  <c r="X44" i="26"/>
  <c r="Y44" i="26"/>
  <c r="Z44" i="26"/>
  <c r="AA44" i="26"/>
  <c r="AB44" i="26"/>
  <c r="AC44" i="26"/>
  <c r="AD44" i="26"/>
  <c r="AE44" i="26"/>
  <c r="AF44" i="26"/>
  <c r="AG44" i="26"/>
  <c r="AH44" i="26"/>
  <c r="AI44" i="26"/>
  <c r="AJ44" i="26"/>
  <c r="AK44" i="26"/>
  <c r="AL44" i="26"/>
  <c r="AM44" i="26"/>
  <c r="AN44" i="26"/>
  <c r="AO44" i="26"/>
  <c r="AP44" i="26"/>
  <c r="AQ44" i="26"/>
  <c r="AR44" i="26"/>
  <c r="AS44" i="26"/>
  <c r="AT44" i="26"/>
  <c r="AU44" i="26"/>
  <c r="AV44" i="26"/>
  <c r="AW44" i="26"/>
  <c r="AX44" i="26"/>
  <c r="C44" i="26"/>
  <c r="D44" i="26"/>
  <c r="E44" i="26"/>
  <c r="F44" i="26"/>
  <c r="G44" i="26"/>
  <c r="H44" i="26"/>
  <c r="I44" i="26"/>
  <c r="J44" i="26"/>
  <c r="K44" i="26"/>
  <c r="L44" i="26"/>
  <c r="M44" i="26"/>
  <c r="N44" i="26"/>
  <c r="O44" i="26"/>
  <c r="P44" i="26"/>
  <c r="Q44" i="26"/>
  <c r="R44" i="26"/>
  <c r="S44" i="26"/>
  <c r="T44" i="26"/>
  <c r="U44" i="26"/>
  <c r="B8" i="26" l="1"/>
  <c r="B44" i="26"/>
  <c r="R45" i="26" s="1"/>
  <c r="B32" i="26"/>
  <c r="B29" i="26"/>
  <c r="B26" i="26"/>
  <c r="B23" i="26"/>
  <c r="O19" i="26"/>
  <c r="S16" i="26"/>
  <c r="N13" i="26"/>
  <c r="L10" i="26"/>
  <c r="K7" i="26"/>
  <c r="U118" i="26" l="1"/>
  <c r="H118" i="26"/>
  <c r="P118" i="26"/>
  <c r="T118" i="26"/>
  <c r="S118" i="26"/>
  <c r="J118" i="26"/>
  <c r="B119" i="26"/>
  <c r="R118" i="26"/>
  <c r="K118" i="26"/>
  <c r="D118" i="26"/>
  <c r="L118" i="26"/>
  <c r="E118" i="26"/>
  <c r="M118" i="26"/>
  <c r="F118" i="26"/>
  <c r="C118" i="26"/>
  <c r="N118" i="26"/>
  <c r="G118" i="26"/>
  <c r="O118" i="26"/>
  <c r="I118" i="26"/>
  <c r="R121" i="26"/>
  <c r="K121" i="26"/>
  <c r="D121" i="26"/>
  <c r="E121" i="26"/>
  <c r="M121" i="26"/>
  <c r="F121" i="26"/>
  <c r="N121" i="26"/>
  <c r="G121" i="26"/>
  <c r="O121" i="26"/>
  <c r="U121" i="26"/>
  <c r="H121" i="26"/>
  <c r="P121" i="26"/>
  <c r="T121" i="26"/>
  <c r="C121" i="26"/>
  <c r="I121" i="26"/>
  <c r="S121" i="26"/>
  <c r="J121" i="26"/>
  <c r="B122" i="26"/>
  <c r="L121" i="26"/>
  <c r="E102" i="26"/>
  <c r="M102" i="26"/>
  <c r="C102" i="26"/>
  <c r="B103" i="26"/>
  <c r="F102" i="26"/>
  <c r="N102" i="26"/>
  <c r="P102" i="26"/>
  <c r="T102" i="26"/>
  <c r="J102" i="26"/>
  <c r="G102" i="26"/>
  <c r="O102" i="26"/>
  <c r="H102" i="26"/>
  <c r="I102" i="26"/>
  <c r="S102" i="26"/>
  <c r="R102" i="26"/>
  <c r="U102" i="26"/>
  <c r="K102" i="26"/>
  <c r="D102" i="26"/>
  <c r="L102" i="26"/>
  <c r="F124" i="26"/>
  <c r="N124" i="26"/>
  <c r="G124" i="26"/>
  <c r="O124" i="26"/>
  <c r="U124" i="26"/>
  <c r="H124" i="26"/>
  <c r="P124" i="26"/>
  <c r="T124" i="26"/>
  <c r="I124" i="26"/>
  <c r="C124" i="26"/>
  <c r="S124" i="26"/>
  <c r="J124" i="26"/>
  <c r="B125" i="26"/>
  <c r="R124" i="26"/>
  <c r="K124" i="26"/>
  <c r="D124" i="26"/>
  <c r="L124" i="26"/>
  <c r="E124" i="26"/>
  <c r="M124" i="26"/>
  <c r="E114" i="26"/>
  <c r="M114" i="26"/>
  <c r="F114" i="26"/>
  <c r="G114" i="26"/>
  <c r="O114" i="26"/>
  <c r="U114" i="26"/>
  <c r="H114" i="26"/>
  <c r="P114" i="26"/>
  <c r="T114" i="26"/>
  <c r="I114" i="26"/>
  <c r="C114" i="26"/>
  <c r="S114" i="26"/>
  <c r="J114" i="26"/>
  <c r="B115" i="26"/>
  <c r="R114" i="26"/>
  <c r="K114" i="26"/>
  <c r="D114" i="26"/>
  <c r="L114" i="26"/>
  <c r="N114" i="26"/>
  <c r="E105" i="26"/>
  <c r="M105" i="26"/>
  <c r="C105" i="26"/>
  <c r="L105" i="26"/>
  <c r="F105" i="26"/>
  <c r="N105" i="26"/>
  <c r="H105" i="26"/>
  <c r="I105" i="26"/>
  <c r="S105" i="26"/>
  <c r="G105" i="26"/>
  <c r="O105" i="26"/>
  <c r="P105" i="26"/>
  <c r="T105" i="26"/>
  <c r="U105" i="26"/>
  <c r="J105" i="26"/>
  <c r="B106" i="26"/>
  <c r="R105" i="26"/>
  <c r="K105" i="26"/>
  <c r="D105" i="26"/>
  <c r="T127" i="26"/>
  <c r="I127" i="26"/>
  <c r="C127" i="26"/>
  <c r="S127" i="26"/>
  <c r="J127" i="26"/>
  <c r="B128" i="26"/>
  <c r="R127" i="26"/>
  <c r="K127" i="26"/>
  <c r="D127" i="26"/>
  <c r="L127" i="26"/>
  <c r="E127" i="26"/>
  <c r="M127" i="26"/>
  <c r="F127" i="26"/>
  <c r="N127" i="26"/>
  <c r="G127" i="26"/>
  <c r="O127" i="26"/>
  <c r="U127" i="26"/>
  <c r="H127" i="26"/>
  <c r="P127" i="26"/>
  <c r="U108" i="26"/>
  <c r="H108" i="26"/>
  <c r="P108" i="26"/>
  <c r="L108" i="26"/>
  <c r="O108" i="26"/>
  <c r="T108" i="26"/>
  <c r="I108" i="26"/>
  <c r="C108" i="26"/>
  <c r="N108" i="26"/>
  <c r="S108" i="26"/>
  <c r="J108" i="26"/>
  <c r="B109" i="26"/>
  <c r="R108" i="26"/>
  <c r="K108" i="26"/>
  <c r="M108" i="26"/>
  <c r="G108" i="26"/>
  <c r="D108" i="26"/>
  <c r="E108" i="26"/>
  <c r="F108" i="26"/>
  <c r="U130" i="26"/>
  <c r="H130" i="26"/>
  <c r="P130" i="26"/>
  <c r="I130" i="26"/>
  <c r="C130" i="26"/>
  <c r="T130" i="26"/>
  <c r="S130" i="26"/>
  <c r="J130" i="26"/>
  <c r="B131" i="26"/>
  <c r="K130" i="26"/>
  <c r="D130" i="26"/>
  <c r="L130" i="26"/>
  <c r="E130" i="26"/>
  <c r="M130" i="26"/>
  <c r="N130" i="26"/>
  <c r="R130" i="26"/>
  <c r="F130" i="26"/>
  <c r="G130" i="26"/>
  <c r="O130" i="26"/>
  <c r="U111" i="26"/>
  <c r="H111" i="26"/>
  <c r="P111" i="26"/>
  <c r="L111" i="26"/>
  <c r="T111" i="26"/>
  <c r="I111" i="26"/>
  <c r="C111" i="26"/>
  <c r="M111" i="26"/>
  <c r="S111" i="26"/>
  <c r="J111" i="26"/>
  <c r="B112" i="26"/>
  <c r="R111" i="26"/>
  <c r="K111" i="26"/>
  <c r="D111" i="26"/>
  <c r="N111" i="26"/>
  <c r="E111" i="26"/>
  <c r="F111" i="26"/>
  <c r="G111" i="26"/>
  <c r="O111" i="26"/>
  <c r="B49" i="26"/>
  <c r="T48" i="26"/>
  <c r="I48" i="26"/>
  <c r="C48" i="26"/>
  <c r="S48" i="26"/>
  <c r="J48" i="26"/>
  <c r="R48" i="26"/>
  <c r="K48" i="26"/>
  <c r="D48" i="26"/>
  <c r="L48" i="26"/>
  <c r="F48" i="26"/>
  <c r="E48" i="26"/>
  <c r="M48" i="26"/>
  <c r="G48" i="26"/>
  <c r="O48" i="26"/>
  <c r="N48" i="26"/>
  <c r="U48" i="26"/>
  <c r="H48" i="26"/>
  <c r="P48" i="26"/>
  <c r="E66" i="26"/>
  <c r="M66" i="26"/>
  <c r="F66" i="26"/>
  <c r="N66" i="26"/>
  <c r="B67" i="26"/>
  <c r="G66" i="26"/>
  <c r="O66" i="26"/>
  <c r="U66" i="26"/>
  <c r="H66" i="26"/>
  <c r="P66" i="26"/>
  <c r="S66" i="26"/>
  <c r="T66" i="26"/>
  <c r="I66" i="26"/>
  <c r="C66" i="26"/>
  <c r="R66" i="26"/>
  <c r="K66" i="26"/>
  <c r="D66" i="26"/>
  <c r="L66" i="26"/>
  <c r="J66" i="26"/>
  <c r="E90" i="26"/>
  <c r="M90" i="26"/>
  <c r="F90" i="26"/>
  <c r="N90" i="26"/>
  <c r="B91" i="26"/>
  <c r="G90" i="26"/>
  <c r="O90" i="26"/>
  <c r="U90" i="26"/>
  <c r="H90" i="26"/>
  <c r="P90" i="26"/>
  <c r="T90" i="26"/>
  <c r="I90" i="26"/>
  <c r="C90" i="26"/>
  <c r="R90" i="26"/>
  <c r="K90" i="26"/>
  <c r="S90" i="26"/>
  <c r="D90" i="26"/>
  <c r="L90" i="26"/>
  <c r="J90" i="26"/>
  <c r="T45" i="26"/>
  <c r="P51" i="26"/>
  <c r="K51" i="26"/>
  <c r="D51" i="26"/>
  <c r="L51" i="26"/>
  <c r="T51" i="26"/>
  <c r="E51" i="26"/>
  <c r="C51" i="26"/>
  <c r="S51" i="26"/>
  <c r="F51" i="26"/>
  <c r="B52" i="26"/>
  <c r="H51" i="26"/>
  <c r="R51" i="26"/>
  <c r="G51" i="26"/>
  <c r="N51" i="26"/>
  <c r="I51" i="26"/>
  <c r="M51" i="26"/>
  <c r="O51" i="26"/>
  <c r="J51" i="26"/>
  <c r="U69" i="26"/>
  <c r="H69" i="26"/>
  <c r="P69" i="26"/>
  <c r="T69" i="26"/>
  <c r="I69" i="26"/>
  <c r="C69" i="26"/>
  <c r="S69" i="26"/>
  <c r="J69" i="26"/>
  <c r="B70" i="26"/>
  <c r="R69" i="26"/>
  <c r="K69" i="26"/>
  <c r="D69" i="26"/>
  <c r="L69" i="26"/>
  <c r="M69" i="26"/>
  <c r="F69" i="26"/>
  <c r="N69" i="26"/>
  <c r="E69" i="26"/>
  <c r="G69" i="26"/>
  <c r="O69" i="26"/>
  <c r="F45" i="26"/>
  <c r="G45" i="26"/>
  <c r="R72" i="26"/>
  <c r="K72" i="26"/>
  <c r="D72" i="26"/>
  <c r="L72" i="26"/>
  <c r="E72" i="26"/>
  <c r="M72" i="26"/>
  <c r="F72" i="26"/>
  <c r="N72" i="26"/>
  <c r="H72" i="26"/>
  <c r="G72" i="26"/>
  <c r="O72" i="26"/>
  <c r="T72" i="26"/>
  <c r="I72" i="26"/>
  <c r="C72" i="26"/>
  <c r="S72" i="26"/>
  <c r="J72" i="26"/>
  <c r="B73" i="26"/>
  <c r="U72" i="26"/>
  <c r="P72" i="26"/>
  <c r="U93" i="26"/>
  <c r="H93" i="26"/>
  <c r="P93" i="26"/>
  <c r="T93" i="26"/>
  <c r="I93" i="26"/>
  <c r="C93" i="26"/>
  <c r="S93" i="26"/>
  <c r="J93" i="26"/>
  <c r="B94" i="26"/>
  <c r="R93" i="26"/>
  <c r="K93" i="26"/>
  <c r="M93" i="26"/>
  <c r="D93" i="26"/>
  <c r="L93" i="26"/>
  <c r="E93" i="26"/>
  <c r="F93" i="26"/>
  <c r="N93" i="26"/>
  <c r="G93" i="26"/>
  <c r="O93" i="26"/>
  <c r="N45" i="26"/>
  <c r="K45" i="26"/>
  <c r="T54" i="26"/>
  <c r="I54" i="26"/>
  <c r="C54" i="26"/>
  <c r="S54" i="26"/>
  <c r="J54" i="26"/>
  <c r="B55" i="26"/>
  <c r="R54" i="26"/>
  <c r="K54" i="26"/>
  <c r="D54" i="26"/>
  <c r="L54" i="26"/>
  <c r="F54" i="26"/>
  <c r="E54" i="26"/>
  <c r="M54" i="26"/>
  <c r="G54" i="26"/>
  <c r="O54" i="26"/>
  <c r="U54" i="26"/>
  <c r="H54" i="26"/>
  <c r="P54" i="26"/>
  <c r="N54" i="26"/>
  <c r="F75" i="26"/>
  <c r="N75" i="26"/>
  <c r="G75" i="26"/>
  <c r="O75" i="26"/>
  <c r="U75" i="26"/>
  <c r="H75" i="26"/>
  <c r="P75" i="26"/>
  <c r="T75" i="26"/>
  <c r="I75" i="26"/>
  <c r="C75" i="26"/>
  <c r="K75" i="26"/>
  <c r="S75" i="26"/>
  <c r="J75" i="26"/>
  <c r="B76" i="26"/>
  <c r="D75" i="26"/>
  <c r="L75" i="26"/>
  <c r="R75" i="26"/>
  <c r="E75" i="26"/>
  <c r="M75" i="26"/>
  <c r="R96" i="26"/>
  <c r="G96" i="26"/>
  <c r="I96" i="26"/>
  <c r="N96" i="26"/>
  <c r="M96" i="26"/>
  <c r="D96" i="26"/>
  <c r="L96" i="26"/>
  <c r="T96" i="26"/>
  <c r="S96" i="26"/>
  <c r="B97" i="26"/>
  <c r="P96" i="26"/>
  <c r="H96" i="26"/>
  <c r="O96" i="26"/>
  <c r="J96" i="26"/>
  <c r="K96" i="26"/>
  <c r="U96" i="26"/>
  <c r="E96" i="26"/>
  <c r="C96" i="26"/>
  <c r="F96" i="26"/>
  <c r="O45" i="26"/>
  <c r="D45" i="26"/>
  <c r="U99" i="26"/>
  <c r="T99" i="26"/>
  <c r="S99" i="26"/>
  <c r="R99" i="26"/>
  <c r="D99" i="26"/>
  <c r="E99" i="26"/>
  <c r="F99" i="26"/>
  <c r="N99" i="26"/>
  <c r="P99" i="26"/>
  <c r="I99" i="26"/>
  <c r="J99" i="26"/>
  <c r="K99" i="26"/>
  <c r="G99" i="26"/>
  <c r="O99" i="26"/>
  <c r="H99" i="26"/>
  <c r="C99" i="26"/>
  <c r="B100" i="26"/>
  <c r="L99" i="26"/>
  <c r="M99" i="26"/>
  <c r="P45" i="26"/>
  <c r="U45" i="26"/>
  <c r="D57" i="26"/>
  <c r="L57" i="26"/>
  <c r="E57" i="26"/>
  <c r="M57" i="26"/>
  <c r="C57" i="26"/>
  <c r="F57" i="26"/>
  <c r="N57" i="26"/>
  <c r="G57" i="26"/>
  <c r="O57" i="26"/>
  <c r="U57" i="26"/>
  <c r="H57" i="26"/>
  <c r="P57" i="26"/>
  <c r="T57" i="26"/>
  <c r="S57" i="26"/>
  <c r="J57" i="26"/>
  <c r="B58" i="26"/>
  <c r="I57" i="26"/>
  <c r="R57" i="26"/>
  <c r="K57" i="26"/>
  <c r="T78" i="26"/>
  <c r="I78" i="26"/>
  <c r="C78" i="26"/>
  <c r="S78" i="26"/>
  <c r="J78" i="26"/>
  <c r="B79" i="26"/>
  <c r="N78" i="26"/>
  <c r="R78" i="26"/>
  <c r="K78" i="26"/>
  <c r="D78" i="26"/>
  <c r="L78" i="26"/>
  <c r="E78" i="26"/>
  <c r="M78" i="26"/>
  <c r="G78" i="26"/>
  <c r="O78" i="26"/>
  <c r="U78" i="26"/>
  <c r="H78" i="26"/>
  <c r="P78" i="26"/>
  <c r="F78" i="26"/>
  <c r="G60" i="26"/>
  <c r="O60" i="26"/>
  <c r="U60" i="26"/>
  <c r="H60" i="26"/>
  <c r="P60" i="26"/>
  <c r="T60" i="26"/>
  <c r="I60" i="26"/>
  <c r="C60" i="26"/>
  <c r="S60" i="26"/>
  <c r="J60" i="26"/>
  <c r="B61" i="26"/>
  <c r="D60" i="26"/>
  <c r="R60" i="26"/>
  <c r="K60" i="26"/>
  <c r="E60" i="26"/>
  <c r="M60" i="26"/>
  <c r="F60" i="26"/>
  <c r="N60" i="26"/>
  <c r="L60" i="26"/>
  <c r="D81" i="26"/>
  <c r="L81" i="26"/>
  <c r="E81" i="26"/>
  <c r="M81" i="26"/>
  <c r="F81" i="26"/>
  <c r="N81" i="26"/>
  <c r="G81" i="26"/>
  <c r="O81" i="26"/>
  <c r="T81" i="26"/>
  <c r="U81" i="26"/>
  <c r="H81" i="26"/>
  <c r="P81" i="26"/>
  <c r="C81" i="26"/>
  <c r="S81" i="26"/>
  <c r="J81" i="26"/>
  <c r="B82" i="26"/>
  <c r="R81" i="26"/>
  <c r="K81" i="26"/>
  <c r="I81" i="26"/>
  <c r="I45" i="26"/>
  <c r="H45" i="26"/>
  <c r="G84" i="26"/>
  <c r="O84" i="26"/>
  <c r="U84" i="26"/>
  <c r="H84" i="26"/>
  <c r="P84" i="26"/>
  <c r="T84" i="26"/>
  <c r="I84" i="26"/>
  <c r="C84" i="26"/>
  <c r="S84" i="26"/>
  <c r="J84" i="26"/>
  <c r="B85" i="26"/>
  <c r="R84" i="26"/>
  <c r="K84" i="26"/>
  <c r="E84" i="26"/>
  <c r="M84" i="26"/>
  <c r="L84" i="26"/>
  <c r="F84" i="26"/>
  <c r="N84" i="26"/>
  <c r="D84" i="26"/>
  <c r="J45" i="26"/>
  <c r="C45" i="26"/>
  <c r="M45" i="26"/>
  <c r="B46" i="26"/>
  <c r="E45" i="26"/>
  <c r="S63" i="26"/>
  <c r="J63" i="26"/>
  <c r="B64" i="26"/>
  <c r="R63" i="26"/>
  <c r="K63" i="26"/>
  <c r="D63" i="26"/>
  <c r="L63" i="26"/>
  <c r="E63" i="26"/>
  <c r="M63" i="26"/>
  <c r="F63" i="26"/>
  <c r="N63" i="26"/>
  <c r="U63" i="26"/>
  <c r="H63" i="26"/>
  <c r="P63" i="26"/>
  <c r="G63" i="26"/>
  <c r="T63" i="26"/>
  <c r="I63" i="26"/>
  <c r="C63" i="26"/>
  <c r="O63" i="26"/>
  <c r="S87" i="26"/>
  <c r="J87" i="26"/>
  <c r="B88" i="26"/>
  <c r="R87" i="26"/>
  <c r="K87" i="26"/>
  <c r="D87" i="26"/>
  <c r="L87" i="26"/>
  <c r="E87" i="26"/>
  <c r="M87" i="26"/>
  <c r="O87" i="26"/>
  <c r="F87" i="26"/>
  <c r="N87" i="26"/>
  <c r="U87" i="26"/>
  <c r="H87" i="26"/>
  <c r="P87" i="26"/>
  <c r="T87" i="26"/>
  <c r="I87" i="26"/>
  <c r="C87" i="26"/>
  <c r="G87" i="26"/>
  <c r="S45" i="26"/>
  <c r="L45" i="26"/>
  <c r="S7" i="26"/>
  <c r="F10" i="26"/>
  <c r="R10" i="26"/>
  <c r="G13" i="26"/>
  <c r="R13" i="26"/>
  <c r="L13" i="26"/>
  <c r="E16" i="26"/>
  <c r="T16" i="26"/>
  <c r="I19" i="26"/>
  <c r="N19" i="26"/>
  <c r="L22" i="26"/>
  <c r="D22" i="26"/>
  <c r="U22" i="26"/>
  <c r="E25" i="26"/>
  <c r="S25" i="26"/>
  <c r="H28" i="26"/>
  <c r="M28" i="26"/>
  <c r="J31" i="26"/>
  <c r="O31" i="26"/>
  <c r="T7" i="26"/>
  <c r="E10" i="26"/>
  <c r="S10" i="26"/>
  <c r="F13" i="26"/>
  <c r="S13" i="26"/>
  <c r="C16" i="26"/>
  <c r="D16" i="26"/>
  <c r="U16" i="26"/>
  <c r="H19" i="26"/>
  <c r="M19" i="26"/>
  <c r="K22" i="26"/>
  <c r="P22" i="26"/>
  <c r="C25" i="26"/>
  <c r="D25" i="26"/>
  <c r="T25" i="26"/>
  <c r="G28" i="26"/>
  <c r="R28" i="26"/>
  <c r="I31" i="26"/>
  <c r="N31" i="26"/>
  <c r="N40" i="26"/>
  <c r="O40" i="26"/>
  <c r="P40" i="26"/>
  <c r="D40" i="26"/>
  <c r="T40" i="26"/>
  <c r="S40" i="26"/>
  <c r="F40" i="26"/>
  <c r="B41" i="26"/>
  <c r="G40" i="26"/>
  <c r="L40" i="26"/>
  <c r="E40" i="26"/>
  <c r="C40" i="26"/>
  <c r="R40" i="26"/>
  <c r="M40" i="26"/>
  <c r="H40" i="26"/>
  <c r="I40" i="26"/>
  <c r="J40" i="26"/>
  <c r="K40" i="26"/>
  <c r="C10" i="26"/>
  <c r="D10" i="26"/>
  <c r="T10" i="26"/>
  <c r="E13" i="26"/>
  <c r="T13" i="26"/>
  <c r="K16" i="26"/>
  <c r="M16" i="26"/>
  <c r="L16" i="26"/>
  <c r="G19" i="26"/>
  <c r="R19" i="26"/>
  <c r="J22" i="26"/>
  <c r="O22" i="26"/>
  <c r="K25" i="26"/>
  <c r="L25" i="26"/>
  <c r="U25" i="26"/>
  <c r="F28" i="26"/>
  <c r="S28" i="26"/>
  <c r="H31" i="26"/>
  <c r="M31" i="26"/>
  <c r="M7" i="26"/>
  <c r="K10" i="26"/>
  <c r="B11" i="26"/>
  <c r="C13" i="26"/>
  <c r="D13" i="26"/>
  <c r="U7" i="26"/>
  <c r="J16" i="26"/>
  <c r="P16" i="26"/>
  <c r="B17" i="26"/>
  <c r="F19" i="26"/>
  <c r="S19" i="26"/>
  <c r="I22" i="26"/>
  <c r="N22" i="26"/>
  <c r="J25" i="26"/>
  <c r="P25" i="26"/>
  <c r="C28" i="26"/>
  <c r="E28" i="26"/>
  <c r="T28" i="26"/>
  <c r="G31" i="26"/>
  <c r="R31" i="26"/>
  <c r="N7" i="26"/>
  <c r="J10" i="26"/>
  <c r="M10" i="26"/>
  <c r="K13" i="26"/>
  <c r="M13" i="26"/>
  <c r="U10" i="26"/>
  <c r="I16" i="26"/>
  <c r="O16" i="26"/>
  <c r="C19" i="26"/>
  <c r="E19" i="26"/>
  <c r="T19" i="26"/>
  <c r="H22" i="26"/>
  <c r="M22" i="26"/>
  <c r="I25" i="26"/>
  <c r="O25" i="26"/>
  <c r="L28" i="26"/>
  <c r="D28" i="26"/>
  <c r="U28" i="26"/>
  <c r="F31" i="26"/>
  <c r="S31" i="26"/>
  <c r="E34" i="26"/>
  <c r="M34" i="26"/>
  <c r="F34" i="26"/>
  <c r="N34" i="26"/>
  <c r="H34" i="26"/>
  <c r="I34" i="26"/>
  <c r="J34" i="26"/>
  <c r="K34" i="26"/>
  <c r="G34" i="26"/>
  <c r="O34" i="26"/>
  <c r="U34" i="26"/>
  <c r="P34" i="26"/>
  <c r="T34" i="26"/>
  <c r="C34" i="26"/>
  <c r="S34" i="26"/>
  <c r="B35" i="26"/>
  <c r="R34" i="26"/>
  <c r="D34" i="26"/>
  <c r="L34" i="26"/>
  <c r="O7" i="26"/>
  <c r="I10" i="26"/>
  <c r="N10" i="26"/>
  <c r="J13" i="26"/>
  <c r="P13" i="26"/>
  <c r="U13" i="26"/>
  <c r="H16" i="26"/>
  <c r="N16" i="26"/>
  <c r="L19" i="26"/>
  <c r="D19" i="26"/>
  <c r="B20" i="26"/>
  <c r="G22" i="26"/>
  <c r="R22" i="26"/>
  <c r="H25" i="26"/>
  <c r="N25" i="26"/>
  <c r="K28" i="26"/>
  <c r="P28" i="26"/>
  <c r="C31" i="26"/>
  <c r="E31" i="26"/>
  <c r="T31" i="26"/>
  <c r="P7" i="26"/>
  <c r="H10" i="26"/>
  <c r="O10" i="26"/>
  <c r="I13" i="26"/>
  <c r="O13" i="26"/>
  <c r="L7" i="26"/>
  <c r="G16" i="26"/>
  <c r="R16" i="26"/>
  <c r="K19" i="26"/>
  <c r="P19" i="26"/>
  <c r="U19" i="26"/>
  <c r="F22" i="26"/>
  <c r="S22" i="26"/>
  <c r="G25" i="26"/>
  <c r="M25" i="26"/>
  <c r="J28" i="26"/>
  <c r="O28" i="26"/>
  <c r="L31" i="26"/>
  <c r="D31" i="26"/>
  <c r="U31" i="26"/>
  <c r="D37" i="26"/>
  <c r="L37" i="26"/>
  <c r="T37" i="26"/>
  <c r="E37" i="26"/>
  <c r="C37" i="26"/>
  <c r="F37" i="26"/>
  <c r="G37" i="26"/>
  <c r="M37" i="26"/>
  <c r="N37" i="26"/>
  <c r="J37" i="26"/>
  <c r="K37" i="26"/>
  <c r="S37" i="26"/>
  <c r="B38" i="26"/>
  <c r="R37" i="26"/>
  <c r="H37" i="26"/>
  <c r="I37" i="26"/>
  <c r="O37" i="26"/>
  <c r="P37" i="26"/>
  <c r="R7" i="26"/>
  <c r="G10" i="26"/>
  <c r="P10" i="26"/>
  <c r="H13" i="26"/>
  <c r="F16" i="26"/>
  <c r="J19" i="26"/>
  <c r="C22" i="26"/>
  <c r="E22" i="26"/>
  <c r="T22" i="26"/>
  <c r="F25" i="26"/>
  <c r="R25" i="26"/>
  <c r="I28" i="26"/>
  <c r="N28" i="26"/>
  <c r="K31" i="26"/>
  <c r="P31" i="26"/>
  <c r="J7" i="26"/>
  <c r="I7" i="26"/>
  <c r="H7" i="26"/>
  <c r="G7" i="26"/>
  <c r="F7" i="26"/>
  <c r="E7" i="26"/>
  <c r="C7" i="26"/>
  <c r="D7" i="26"/>
  <c r="D8" i="23" l="1"/>
  <c r="D47" i="23" s="1"/>
  <c r="C8" i="23"/>
  <c r="C47" i="23" s="1"/>
  <c r="B47" i="23"/>
  <c r="B47"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tc={AF87E1D9-D0E4-48F8-9971-BFAD1D08D43B}</author>
    <author>tc={1247CEC7-DF8B-468E-BBCA-5485212F175F}</author>
    <author>tc={F6098B76-581A-4871-8639-F6432E6A4076}</author>
    <author>tc={A21A34B8-E9BB-4846-B2FD-50D9089532F1}</author>
    <author>tc={C3B358BD-1DE4-4E61-BD8A-C647E6114189}</author>
    <author>tc={B6900E11-55EA-40F4-AF9E-BBBAAC894818}</author>
    <author>tc={3F408963-10DE-4B28-989F-A9716558BBA6}</author>
    <author>tc={486DE280-4532-4779-9571-04929358D39B}</author>
  </authors>
  <commentList>
    <comment ref="A10" authorId="0" shapeId="0" xr:uid="{AF87E1D9-D0E4-48F8-9971-BFAD1D08D43B}">
      <text>
        <t>[Threaded comment]
Your version of Excel allows you to read this threaded comment; however, any edits to it will get removed if the file is opened in a newer version of Excel. Learn more: https://go.microsoft.com/fwlink/?linkid=870924
Comment:
    Includes one response from resident self-identifying as from "Clairemont...or Linda Vista."</t>
      </text>
    </comment>
    <comment ref="A11" authorId="1" shapeId="0" xr:uid="{1247CEC7-DF8B-468E-BBCA-5485212F175F}">
      <text>
        <t>[Threaded comment]
Your version of Excel allows you to read this threaded comment; however, any edits to it will get removed if the file is opened in a newer version of Excel. Learn more: https://go.microsoft.com/fwlink/?linkid=870924
Comment:
    Includes 45% of responses from residents of "El Cerrito"/92115 for which the exact community plan area could not be determined, based on College Area population as a percent of total combined population of College Area and Eastern Area.</t>
      </text>
    </comment>
    <comment ref="A13" authorId="2" shapeId="0" xr:uid="{F6098B76-581A-4871-8639-F6432E6A4076}">
      <text>
        <t>[Threaded comment]
Your version of Excel allows you to read this threaded comment; however, any edits to it will get removed if the file is opened in a newer version of Excel. Learn more: https://go.microsoft.com/fwlink/?linkid=870924
Comment:
    Includes 55% of responses from residents of "El Cerrito"/92115 for which the exact community plan area could not be determined, based on Eastern Area population as a percent of total combined population of College Area and Eastern Area.</t>
      </text>
    </comment>
    <comment ref="A31" authorId="3" shapeId="0" xr:uid="{A21A34B8-E9BB-4846-B2FD-50D9089532F1}">
      <text>
        <t>[Threaded comment]
Your version of Excel allows you to read this threaded comment; however, any edits to it will get removed if the file is opened in a newer version of Excel. Learn more: https://go.microsoft.com/fwlink/?linkid=870924
Comment:
    Includes one response from resident self-identified only with zip code 92109.</t>
      </text>
    </comment>
    <comment ref="A32" authorId="4" shapeId="0" xr:uid="{C3B358BD-1DE4-4E61-BD8A-C647E6114189}">
      <text>
        <t>[Threaded comment]
Your version of Excel allows you to read this threaded comment; however, any edits to it will get removed if the file is opened in a newer version of Excel. Learn more: https://go.microsoft.com/fwlink/?linkid=870924
Comment:
    Includes one response from resident self-identifying as from "Loma Portal/Midway" and 92110.</t>
      </text>
    </comment>
    <comment ref="A37" authorId="5" shapeId="0" xr:uid="{B6900E11-55EA-40F4-AF9E-BBBAAC894818}">
      <text>
        <t>[Threaded comment]
Your version of Excel allows you to read this threaded comment; however, any edits to it will get removed if the file is opened in a newer version of Excel. Learn more: https://go.microsoft.com/fwlink/?linkid=870924
Comment:
    Includes both Scripps Miramar Ranch and Miramar Ranch North community plan areas.</t>
      </text>
    </comment>
    <comment ref="A38" authorId="6" shapeId="0" xr:uid="{3F408963-10DE-4B28-989F-A9716558BBA6}">
      <text>
        <t>[Threaded comment]
Your version of Excel allows you to read this threaded comment; however, any edits to it will get removed if the file is opened in a newer version of Excel. Learn more: https://go.microsoft.com/fwlink/?linkid=870924
Comment:
    Includes one response from resident self-identifying as from "Linda Vista/Birdland" and 92123.</t>
      </text>
    </comment>
    <comment ref="A39" authorId="7" shapeId="0" xr:uid="{486DE280-4532-4779-9571-04929358D39B}">
      <text>
        <t>[Threaded comment]
Your version of Excel allows you to read this threaded comment; however, any edits to it will get removed if the file is opened in a newer version of Excel. Learn more: https://go.microsoft.com/fwlink/?linkid=870924
Comment:
    Includes one response from resident self-identified as from "San Diego" and 92114.</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tc={6238A250-4B14-40C7-AE21-91AC73284C4A}</author>
    <author>tc={3B75BD60-6128-43DE-85F4-7CD945FF5B1D}</author>
    <author>tc={5C96884C-2A8E-4B2C-87A0-48C3FF4F1C21}</author>
    <author>tc={A016AF8B-9117-44AF-9554-47222A920206}</author>
    <author>tc={0EE7808D-CC7C-44E0-8564-0924FB5F84B5}</author>
    <author>tc={FFBEC91E-0897-4BD8-8896-5080D45FB8E9}</author>
    <author>tc={14FC59B7-4591-46C1-8516-FE49ADE808E8}</author>
  </authors>
  <commentList>
    <comment ref="A10" authorId="0" shapeId="0" xr:uid="{6238A250-4B14-40C7-AE21-91AC73284C4A}">
      <text>
        <t>[Threaded comment]
Your version of Excel allows you to read this threaded comment; however, any edits to it will get removed if the file is opened in a newer version of Excel. Learn more: https://go.microsoft.com/fwlink/?linkid=870924
Comment:
    Includes one response from resident self-identifying as from "Clairemont...or Linda Vista."</t>
      </text>
    </comment>
    <comment ref="A11" authorId="1" shapeId="0" xr:uid="{3B75BD60-6128-43DE-85F4-7CD945FF5B1D}">
      <text>
        <t>[Threaded comment]
Your version of Excel allows you to read this threaded comment; however, any edits to it will get removed if the file is opened in a newer version of Excel. Learn more: https://go.microsoft.com/fwlink/?linkid=870924
Comment:
    Includes 45% of responses from residents of "El Cerrito"/92115 for which the exact community plan area could not be determined, based on College Area population as a percent of total combined population of College Area and Eastern Area.</t>
      </text>
    </comment>
    <comment ref="A13" authorId="2" shapeId="0" xr:uid="{5C96884C-2A8E-4B2C-87A0-48C3FF4F1C21}">
      <text>
        <t>[Threaded comment]
Your version of Excel allows you to read this threaded comment; however, any edits to it will get removed if the file is opened in a newer version of Excel. Learn more: https://go.microsoft.com/fwlink/?linkid=870924
Comment:
    Includes 55% of responses from residents of "El Cerrito"/92115 for which the exact community plan area could not be determined, based on Eastern Area population as a percent of total combined population of College Area and Eastern Area.</t>
      </text>
    </comment>
    <comment ref="A31" authorId="3" shapeId="0" xr:uid="{A016AF8B-9117-44AF-9554-47222A920206}">
      <text>
        <t>[Threaded comment]
Your version of Excel allows you to read this threaded comment; however, any edits to it will get removed if the file is opened in a newer version of Excel. Learn more: https://go.microsoft.com/fwlink/?linkid=870924
Comment:
    Includes one response from resident self-identified only with zip code 92109.</t>
      </text>
    </comment>
    <comment ref="A32" authorId="4" shapeId="0" xr:uid="{0EE7808D-CC7C-44E0-8564-0924FB5F84B5}">
      <text>
        <t>[Threaded comment]
Your version of Excel allows you to read this threaded comment; however, any edits to it will get removed if the file is opened in a newer version of Excel. Learn more: https://go.microsoft.com/fwlink/?linkid=870924
Comment:
    Includes one response from resident self-identifying as from "Loma Portal/Midway" and 92110.</t>
      </text>
    </comment>
    <comment ref="A38" authorId="5" shapeId="0" xr:uid="{FFBEC91E-0897-4BD8-8896-5080D45FB8E9}">
      <text>
        <t>[Threaded comment]
Your version of Excel allows you to read this threaded comment; however, any edits to it will get removed if the file is opened in a newer version of Excel. Learn more: https://go.microsoft.com/fwlink/?linkid=870924
Comment:
    Includes one response from resident self-identifying as from "Linda Vista/Birdland" and 92123.</t>
      </text>
    </comment>
    <comment ref="A39" authorId="6" shapeId="0" xr:uid="{14FC59B7-4591-46C1-8516-FE49ADE808E8}">
      <text>
        <t>[Threaded comment]
Your version of Excel allows you to read this threaded comment; however, any edits to it will get removed if the file is opened in a newer version of Excel. Learn more: https://go.microsoft.com/fwlink/?linkid=870924
Comment:
    Includes one response from resident self-identified as from "San Diego" and 92114.</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tc={FC928336-A0AC-4366-A0A6-E7C19EBA836A}</author>
    <author>tc={9EBDCA2F-98C4-4C6C-9837-9456D96E9D72}</author>
    <author>tc={5B3F4DD1-6A50-41F1-9127-CDE421D5E711}</author>
    <author>tc={BEFFED2E-48B5-404F-8DEE-DD6650828707}</author>
    <author>tc={2834DBC9-0BF5-44D1-A1FD-5E06B98C1A86}</author>
    <author>tc={B4BBE58D-2459-4DD1-B941-808DC8DAE236}</author>
    <author>tc={C0117E3F-38E7-4097-8E96-E3209FA0EF0F}</author>
    <author>tc={FB0D6978-9AEB-4CC1-89F9-5A18D1C503D6}</author>
    <author>tc={C093B9C2-7183-4797-BAD4-7D4EE65119F4}</author>
    <author>tc={CCFB076D-6364-4802-B3DE-53476122153C}</author>
    <author>tc={B2880738-AD02-4149-90B3-9AE67C696F45}</author>
    <author>tc={CCDFF62A-652D-4866-9B2B-873988B7C23D}</author>
    <author>tc={64F568DA-0B92-47AA-BC1E-AC80ED676BB7}</author>
    <author>tc={8474FF36-6EA1-43BD-A1FB-DCDA45E0CF96}</author>
    <author>tc={808E3B92-77EE-43B1-931F-0A5E8035DEB6}</author>
    <author>tc={12CD29F7-F9CB-415F-A623-DB4100B0881A}</author>
    <author>tc={CEA0EA28-332D-4EC0-9DC1-A90D1A901FBA}</author>
    <author>tc={F8CFC64F-EC34-4141-89D7-68053CBC0F0F}</author>
    <author>tc={D1E91D24-AC20-4C1E-A074-5988DBE32F2B}</author>
    <author>tc={49FB654B-1DC3-494B-B17E-7400033117F2}</author>
    <author>tc={B123F8A4-99B5-4C45-A2C2-AA38123EC3B8}</author>
    <author>tc={9D26FA85-87CE-456B-A65D-6C52192B0606}</author>
    <author>tc={A631AEED-99F9-47F7-9B40-2B39DC8BACF3}</author>
    <author>tc={B362733E-389F-48D3-8DE9-749AD81FE78A}</author>
    <author>tc={00D15516-E751-4F37-B013-0F06FA09ADDE}</author>
    <author>tc={4BB3A52A-E879-4BD1-9355-85A60102AC7F}</author>
    <author>tc={156DAFE6-B086-416D-981F-7B71187AC964}</author>
    <author>tc={7E44BAA3-0526-48B7-9069-AD03BCC326DF}</author>
    <author>tc={EEE12830-5F02-450F-8C9E-ED9C787777DD}</author>
    <author>tc={AC5B38BF-50C0-42B4-8F78-F398BE402496}</author>
    <author>tc={AF0A222F-E056-4E5B-BB4B-E65E8D4A863B}</author>
    <author>tc={3464649B-5805-4A00-A6BB-8687B9382AA0}</author>
    <author>tc={4A1C1A89-1448-4FD4-9EDE-D284A57AC832}</author>
    <author>tc={1B75E875-565D-4776-AE02-90326C54C72B}</author>
    <author>tc={3584EEDD-4EA8-4A99-AB51-12228690E243}</author>
    <author>tc={5B0D682D-1A6F-438D-8DBC-0DC3EE4D970B}</author>
    <author>tc={69F243C5-5962-4B54-BC56-77F35ED0F152}</author>
    <author>tc={534CFC5B-41ED-4D1E-A644-16F05F533B20}</author>
    <author>tc={DB18CC27-5C63-46C7-9A70-75C7C708A6EC}</author>
    <author>tc={075DD6AD-1414-4DD2-9527-12C6C339B053}</author>
    <author>tc={BA5901F0-0B1B-469A-B688-175AA76DA75B}</author>
    <author>tc={88DE7EEE-AD06-49CF-A40F-000BB3ADE67E}</author>
    <author>tc={02FFC805-3D29-4B1D-9F30-F8284032B101}</author>
    <author>tc={919D5FF8-E7A4-4FFE-8A85-198AE7F8A9C8}</author>
    <author>tc={97C8C218-9040-48B7-8638-9CAE0F645847}</author>
    <author>tc={7F83F6B8-8780-4A74-97D6-F816AD8714EE}</author>
    <author>tc={8F55DFB3-4A3C-4AB5-A2FF-169BDC1CED30}</author>
    <author>tc={18EA9215-2A3B-4530-AF3D-9D8E101BB47C}</author>
    <author>tc={1DCF3A9A-6059-47D9-94E1-24A9B2D3E89B}</author>
    <author>tc={FDF02081-615D-4FA5-8A6F-8A25C01B9615}</author>
    <author>tc={16BEF50C-1390-425E-9DF2-DB1A24AE8239}</author>
  </authors>
  <commentList>
    <comment ref="C5" authorId="0" shapeId="0" xr:uid="{FC928336-A0AC-4366-A0A6-E7C19EBA836A}">
      <text>
        <t>[Threaded comment]
Your version of Excel allows you to read this threaded comment; however, any edits to it will get removed if the file is opened in a newer version of Excel. Learn more: https://go.microsoft.com/fwlink/?linkid=870924
Comment:
    Figures in this age range differ from main body of report due to review and identification of typos or intentional errors as the likely source of responses. The two responses previously identified in this category have been recategorized as "I prefer not to answer."</t>
      </text>
    </comment>
    <comment ref="K5" authorId="1" shapeId="0" xr:uid="{9EBDCA2F-98C4-4C6C-9837-9456D96E9D72}">
      <text>
        <t>[Threaded comment]
Your version of Excel allows you to read this threaded comment; however, any edits to it will get removed if the file is opened in a newer version of Excel. Learn more: https://go.microsoft.com/fwlink/?linkid=870924
Comment:
    Combined 80-89 and 90+ category totals from survey into 80+ category for comparability with SANDAG 2020 Estimates Data</t>
      </text>
    </comment>
    <comment ref="Q5" authorId="2" shapeId="0" xr:uid="{5B3F4DD1-6A50-41F1-9127-CDE421D5E711}">
      <text>
        <t>[Threaded comment]
Your version of Excel allows you to read this threaded comment; however, any edits to it will get removed if the file is opened in a newer version of Excel. Learn more: https://go.microsoft.com/fwlink/?linkid=870924
Comment:
    Data on Middle Eastern or North African residents is not available in the SANDAG 2020 Estimates.</t>
      </text>
    </comment>
    <comment ref="A8" authorId="3" shapeId="0" xr:uid="{BEFFED2E-48B5-404F-8DEE-DD6650828707}">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1" authorId="4" shapeId="0" xr:uid="{2834DBC9-0BF5-44D1-A1FD-5E06B98C1A86}">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4" authorId="5" shapeId="0" xr:uid="{B4BBE58D-2459-4DD1-B941-808DC8DAE236}">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7" authorId="6" shapeId="0" xr:uid="{C0117E3F-38E7-4097-8E96-E3209FA0EF0F}">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20" authorId="7" shapeId="0" xr:uid="{FB0D6978-9AEB-4CC1-89F9-5A18D1C503D6}">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23" authorId="8" shapeId="0" xr:uid="{C093B9C2-7183-4797-BAD4-7D4EE65119F4}">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24" authorId="9" shapeId="0" xr:uid="{CCFB076D-6364-4802-B3DE-53476122153C}">
      <text>
        <t>[Threaded comment]
Your version of Excel allows you to read this threaded comment; however, any edits to it will get removed if the file is opened in a newer version of Excel. Learn more: https://go.microsoft.com/fwlink/?linkid=870924
Comment:
    Includes 45% of responses from residents of "El Cerrito"/92115 for which the exact community plan area could not be determined, based on College Area population as a percent of total combined population of College Area and Eastern Area.</t>
      </text>
    </comment>
    <comment ref="A26" authorId="10" shapeId="0" xr:uid="{B2880738-AD02-4149-90B3-9AE67C696F45}">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29" authorId="11" shapeId="0" xr:uid="{CCDFF62A-652D-4866-9B2B-873988B7C23D}">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30" authorId="12" shapeId="0" xr:uid="{64F568DA-0B92-47AA-BC1E-AC80ED676BB7}">
      <text>
        <t>[Threaded comment]
Your version of Excel allows you to read this threaded comment; however, any edits to it will get removed if the file is opened in a newer version of Excel. Learn more: https://go.microsoft.com/fwlink/?linkid=870924
Comment:
    Includes 55% of responses from residents of "El Cerrito"/92115 for which the exact community plan area could not be determined, based on Eastern Area population as a percent of total combined population of College Area and Eastern Area.</t>
      </text>
    </comment>
    <comment ref="A32" authorId="13" shapeId="0" xr:uid="{8474FF36-6EA1-43BD-A1FB-DCDA45E0CF96}">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35" authorId="14" shapeId="0" xr:uid="{808E3B92-77EE-43B1-931F-0A5E8035DEB6}">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38" authorId="15" shapeId="0" xr:uid="{12CD29F7-F9CB-415F-A623-DB4100B0881A}">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41" authorId="16" shapeId="0" xr:uid="{CEA0EA28-332D-4EC0-9DC1-A90D1A901FBA}">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46" authorId="17" shapeId="0" xr:uid="{F8CFC64F-EC34-4141-89D7-68053CBC0F0F}">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49" authorId="18" shapeId="0" xr:uid="{D1E91D24-AC20-4C1E-A074-5988DBE32F2B}">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52" authorId="19" shapeId="0" xr:uid="{49FB654B-1DC3-494B-B17E-7400033117F2}">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55" authorId="20" shapeId="0" xr:uid="{B123F8A4-99B5-4C45-A2C2-AA38123EC3B8}">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58" authorId="21" shapeId="0" xr:uid="{9D26FA85-87CE-456B-A65D-6C52192B0606}">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61" authorId="22" shapeId="0" xr:uid="{A631AEED-99F9-47F7-9B40-2B39DC8BACF3}">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64" authorId="23" shapeId="0" xr:uid="{B362733E-389F-48D3-8DE9-749AD81FE78A}">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67" authorId="24" shapeId="0" xr:uid="{00D15516-E751-4F37-B013-0F06FA09ADDE}">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70" authorId="25" shapeId="0" xr:uid="{4BB3A52A-E879-4BD1-9355-85A60102AC7F}">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73" authorId="26" shapeId="0" xr:uid="{156DAFE6-B086-416D-981F-7B71187AC964}">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76" authorId="27" shapeId="0" xr:uid="{7E44BAA3-0526-48B7-9069-AD03BCC326DF}">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79" authorId="28" shapeId="0" xr:uid="{EEE12830-5F02-450F-8C9E-ED9C787777DD}">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82" authorId="29" shapeId="0" xr:uid="{AC5B38BF-50C0-42B4-8F78-F398BE402496}">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85" authorId="30" shapeId="0" xr:uid="{AF0A222F-E056-4E5B-BB4B-E65E8D4A863B}">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88" authorId="31" shapeId="0" xr:uid="{3464649B-5805-4A00-A6BB-8687B9382AA0}">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91" authorId="32" shapeId="0" xr:uid="{4A1C1A89-1448-4FD4-9EDE-D284A57AC832}">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94" authorId="33" shapeId="0" xr:uid="{1B75E875-565D-4776-AE02-90326C54C72B}">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97" authorId="34" shapeId="0" xr:uid="{3584EEDD-4EA8-4A99-AB51-12228690E243}">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N97" authorId="35" shapeId="0" xr:uid="{5B0D682D-1A6F-438D-8DBC-0DC3EE4D970B}">
      <text>
        <t>[Threaded comment]
Your version of Excel allows you to read this threaded comment; however, any edits to it will get removed if the file is opened in a newer version of Excel. Learn more: https://go.microsoft.com/fwlink/?linkid=870924
Comment:
    Includes Pacific Islander residents for Rancho Penasquitos community.</t>
      </text>
    </comment>
    <comment ref="R97" authorId="36" shapeId="0" xr:uid="{69F243C5-5962-4B54-BC56-77F35ED0F152}">
      <text>
        <t>[Threaded comment]
Your version of Excel allows you to read this threaded comment; however, any edits to it will get removed if the file is opened in a newer version of Excel. Learn more: https://go.microsoft.com/fwlink/?linkid=870924
Comment:
    Combined with Asian residents in data for Rancho Penasquitos community.</t>
      </text>
    </comment>
    <comment ref="T97" authorId="37" shapeId="0" xr:uid="{534CFC5B-41ED-4D1E-A644-16F05F533B20}">
      <text>
        <t>[Threaded comment]
Your version of Excel allows you to read this threaded comment; however, any edits to it will get removed if the file is opened in a newer version of Excel. Learn more: https://go.microsoft.com/fwlink/?linkid=870924
Comment:
    Data not available for Rancho Penasquitos community.</t>
      </text>
    </comment>
    <comment ref="A100" authorId="38" shapeId="0" xr:uid="{DB18CC27-5C63-46C7-9A70-75C7C708A6EC}">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03" authorId="39" shapeId="0" xr:uid="{075DD6AD-1414-4DD2-9527-12C6C339B053}">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04" authorId="40" shapeId="0" xr:uid="{BA5901F0-0B1B-469A-B688-175AA76DA75B}">
      <text>
        <t>[Threaded comment]
Your version of Excel allows you to read this threaded comment; however, any edits to it will get removed if the file is opened in a newer version of Excel. Learn more: https://go.microsoft.com/fwlink/?linkid=870924
Comment:
    Includes both Scripps Miramar Ranch and Miramar Ranch North community plan areas.</t>
      </text>
    </comment>
    <comment ref="A106" authorId="41" shapeId="0" xr:uid="{88DE7EEE-AD06-49CF-A40F-000BB3ADE67E}">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09" authorId="42" shapeId="0" xr:uid="{02FFC805-3D29-4B1D-9F30-F8284032B101}">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12" authorId="43" shapeId="0" xr:uid="{919D5FF8-E7A4-4FFE-8A85-198AE7F8A9C8}">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15" authorId="44" shapeId="0" xr:uid="{97C8C218-9040-48B7-8638-9CAE0F645847}">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16" authorId="45" shapeId="0" xr:uid="{7F83F6B8-8780-4A74-97D6-F816AD8714EE}">
      <text>
        <t>[Threaded comment]
Your version of Excel allows you to read this threaded comment; however, any edits to it will get removed if the file is opened in a newer version of Excel. Learn more: https://go.microsoft.com/fwlink/?linkid=870924
Comment:
    See demographic information for Kensington-Talmadge above.</t>
      </text>
    </comment>
    <comment ref="A119" authorId="46" shapeId="0" xr:uid="{8F55DFB3-4A3C-4AB5-A2FF-169BDC1CED30}">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22" authorId="47" shapeId="0" xr:uid="{18EA9215-2A3B-4530-AF3D-9D8E101BB47C}">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25" authorId="48" shapeId="0" xr:uid="{1DCF3A9A-6059-47D9-94E1-24A9B2D3E89B}">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28" authorId="49" shapeId="0" xr:uid="{FDF02081-615D-4FA5-8A6F-8A25C01B9615}">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 ref="A131" authorId="50" shapeId="0" xr:uid="{16BEF50C-1390-425E-9DF2-DB1A24AE8239}">
      <text>
        <t>[Threaded comment]
Your version of Excel allows you to read this threaded comment; however, any edits to it will get removed if the file is opened in a newer version of Excel. Learn more: https://go.microsoft.com/fwlink/?linkid=870924
Comment:
    Source: SANDAG 2020 Estimates by CPA. Data for each community will not total to 100% due to "Other" category in SANDAG data that is not in the EJ survey data.</t>
      </text>
    </comment>
  </commentList>
</comments>
</file>

<file path=xl/sharedStrings.xml><?xml version="1.0" encoding="utf-8"?>
<sst xmlns="http://schemas.openxmlformats.org/spreadsheetml/2006/main" count="529" uniqueCount="245">
  <si>
    <t>Downtown</t>
  </si>
  <si>
    <t>Scripps Ranch</t>
  </si>
  <si>
    <t>Problems with or lack of city infrastructure and facilities that support physical activity, including sidewalks, bicycle lanes, parks, and recreation centers</t>
  </si>
  <si>
    <t>City Heights</t>
  </si>
  <si>
    <t>Pacific Beach</t>
  </si>
  <si>
    <t>North Park</t>
  </si>
  <si>
    <t>Golden Hill</t>
  </si>
  <si>
    <t>Seniors</t>
  </si>
  <si>
    <t>Barrio Logan</t>
  </si>
  <si>
    <t>I prefer not to answer</t>
  </si>
  <si>
    <t>Children</t>
  </si>
  <si>
    <t>Mira Mesa</t>
  </si>
  <si>
    <t>Torrey Hills</t>
  </si>
  <si>
    <t>Normal Heights</t>
  </si>
  <si>
    <t>Carmel Valley</t>
  </si>
  <si>
    <t>Sabre Springs</t>
  </si>
  <si>
    <t>Concerns about housing access, safe housing, and healthy housing</t>
  </si>
  <si>
    <t>University</t>
  </si>
  <si>
    <t>Mission Valley</t>
  </si>
  <si>
    <t>Ocean Beach</t>
  </si>
  <si>
    <t>College Area</t>
  </si>
  <si>
    <t>Tierrasanta</t>
  </si>
  <si>
    <t>Talmadge</t>
  </si>
  <si>
    <t>Encanto</t>
  </si>
  <si>
    <t>Serra Mesa</t>
  </si>
  <si>
    <t>Concerns about how the City engages with residents and makes decisions that affect community health and environmental issues</t>
  </si>
  <si>
    <t>Carmel Mountain Ranch</t>
  </si>
  <si>
    <t>Rancho Bernardo</t>
  </si>
  <si>
    <t>Kearny Mesa</t>
  </si>
  <si>
    <t>Kensington</t>
  </si>
  <si>
    <t>Rancho Penasquitos</t>
  </si>
  <si>
    <t>Limited access to healthy food and grocery stores</t>
  </si>
  <si>
    <t>La Jolla</t>
  </si>
  <si>
    <t>Linda Vista</t>
  </si>
  <si>
    <t>Sidewalks, crosswalks, and safety for people who walk and use mobility devices such as wheelchairs</t>
  </si>
  <si>
    <t>Air or chemical pollution from industrial businesses and activities</t>
  </si>
  <si>
    <t>Bicycle lanes and safety for people who use bicycles to get around</t>
  </si>
  <si>
    <t>Dumping trash and other items in creeks, canyons, and storm drainage areas</t>
  </si>
  <si>
    <t>Access to mental health care services</t>
  </si>
  <si>
    <t>San Ysidro</t>
  </si>
  <si>
    <t>Mission Beach</t>
  </si>
  <si>
    <t>Finding enough shade outside my house from street trees and trees in parks</t>
  </si>
  <si>
    <t>Air pollution from freeways</t>
  </si>
  <si>
    <t>Affordability of or access to air conditioning</t>
  </si>
  <si>
    <t>Water pollution in creeks, canyons, and storm drainage areas</t>
  </si>
  <si>
    <t>Feeling safe outside my house</t>
  </si>
  <si>
    <t>Community Plan Area</t>
  </si>
  <si>
    <t>Navajo</t>
  </si>
  <si>
    <t>Uptown</t>
  </si>
  <si>
    <t>Skyline-Paradise Hills</t>
  </si>
  <si>
    <t>Black Mountain Ranch</t>
  </si>
  <si>
    <t>Torrey Pines</t>
  </si>
  <si>
    <t>Otay Mesa</t>
  </si>
  <si>
    <t>Eastern Area</t>
  </si>
  <si>
    <t>Peninsula</t>
  </si>
  <si>
    <t>Midway-Pacific Highway</t>
  </si>
  <si>
    <t>Otay Mesa-Nestor</t>
  </si>
  <si>
    <t>Old Town</t>
  </si>
  <si>
    <t>Health care access, and availability of paramedic services</t>
  </si>
  <si>
    <t>Ability to find and access information about City proposals and decisions that could affect residents</t>
  </si>
  <si>
    <t>Ability to find or access information about decisions that the City is considering and/or opportunities for residents to share their thoughts on City proposals</t>
  </si>
  <si>
    <t>Access to additional food purchase or nutrition assistance</t>
  </si>
  <si>
    <t>Access to grocery stores, neighborhood markets and farmers markets, and other affordable healthy food options</t>
  </si>
  <si>
    <t>Access to health care services like doctors, dentists, and hospitals</t>
  </si>
  <si>
    <t>Access to parks and recreation centers</t>
  </si>
  <si>
    <t>Air pollution from businesses</t>
  </si>
  <si>
    <t>Air pollution from trucks</t>
  </si>
  <si>
    <t>Areas that are at risk of flooding or wildfire near homes</t>
  </si>
  <si>
    <t>Availability and affordability of organized activities and sports at neighborhood parks and recreation centers</t>
  </si>
  <si>
    <t>Availability of affordable health care services (doctors, mental health professionals, dentists, hospital, health insurance)</t>
  </si>
  <si>
    <t>Availability of health care services that are open at times that work for people who work during evenings and weekends</t>
  </si>
  <si>
    <t>Availability of information about City proposals or decisions in multiple languages spoken by City residents</t>
  </si>
  <si>
    <t>Being able to get to the beach and/or bays</t>
  </si>
  <si>
    <t>Buses and trolleys that get me to where I want to go</t>
  </si>
  <si>
    <t>Feeling safe at parks and recreation centers</t>
  </si>
  <si>
    <t>Fumes, noise, and/or chemicals from current industrial businesses or gas stations</t>
  </si>
  <si>
    <t>Opportunities for activities and sports at neighborhood parks</t>
  </si>
  <si>
    <t>Pollution at the location of past industrial businesses</t>
  </si>
  <si>
    <t>Non-LMI</t>
  </si>
  <si>
    <t>0-9</t>
  </si>
  <si>
    <t>Some College</t>
  </si>
  <si>
    <t>Military</t>
  </si>
  <si>
    <t>Noise pollution</t>
  </si>
  <si>
    <t>Availability and response time of fire department and paramedic services</t>
  </si>
  <si>
    <t>Dust containing lead in homes or yards</t>
  </si>
  <si>
    <t>Feeling safe at the beach and/or bays</t>
  </si>
  <si>
    <t>Lead-based paint in homes</t>
  </si>
  <si>
    <t>White</t>
  </si>
  <si>
    <t>Asian</t>
  </si>
  <si>
    <t>American Indian or Alaska Native</t>
  </si>
  <si>
    <t>Black or African American</t>
  </si>
  <si>
    <t>Hispanic, Latino or Spanish Origin</t>
  </si>
  <si>
    <t>Native Hawaiian or Other Pacific Islander</t>
  </si>
  <si>
    <t>Middle Eastern or North African</t>
  </si>
  <si>
    <t>Kensington-Talmadge</t>
  </si>
  <si>
    <t>Question 1 Responses by Community</t>
  </si>
  <si>
    <t>Air pollution from vehicles on streets and freeways.</t>
  </si>
  <si>
    <t xml:space="preserve">Which three issues do you think are most important for the City to address to ensure all neighborhoods have access to healthy living conditions and environments? </t>
  </si>
  <si>
    <t>Total Respondents</t>
  </si>
  <si>
    <t>Southeastern San Diego</t>
  </si>
  <si>
    <t>Question 2 Responses by Community</t>
  </si>
  <si>
    <t xml:space="preserve">Are there conditions impacting your community that make it difficult for residents to have good health and living conditions? [Select as many options as you wish] </t>
  </si>
  <si>
    <t>Availability of affordable flood insurance, fire insurance, or renter’s insurance that covers flood and fire</t>
  </si>
  <si>
    <t>Availability of information on City proposals or decisions in a communication method (such as American Sign Language, Lengua de Señas Mexicana, large print, screen reader compatible web page or document) that meets the needs of disabled residents</t>
  </si>
  <si>
    <t>Ability to participate in City meetings at a time and through a communication channel (i.e. phone, video meeting, email) that works for residents</t>
  </si>
  <si>
    <t>Unsafe or unhealthy conditions in homes (such as mold, poor ventilation, needed repairs to ceiling or other parts of structure, or kitchen or bathroom that doesn’t meet my needs or needs repair).</t>
  </si>
  <si>
    <t>Other</t>
  </si>
  <si>
    <t>The city planning commission needs to more seriously consider the viewpoint of individual community councils.</t>
  </si>
  <si>
    <t>Loud cars and motorcycles racing around the Gaslamp at all hours of the morning, day and night.</t>
  </si>
  <si>
    <t>Affordable housing; Industrial trucks in residential zones, boats and trailers in residential zones go unchecked; Noise pollution; The unsafe palm trees that line my neighborhood streets  the city refuses to trim and take care of are HAZARDS affecting my community.</t>
  </si>
  <si>
    <t>Noise pollution, graffiti, crime.</t>
  </si>
  <si>
    <t xml:space="preserve">Lack of information as to why air quality is often so bad, particularly ozone levels; Noise pollution. </t>
  </si>
  <si>
    <t>Homeless population; Unequal treatment of people who live in single family homes versus multi family homes in regards to municipal trash collection.</t>
  </si>
  <si>
    <t xml:space="preserve">Noise pollution (2 responses); Pave streets lighter color, add trees, assist with solar power; Literally! 101 Ash St!??! SD Chamber&amp;SDGE! Shameful, truly SHAMEFUL, and NOT 1st Time! Prop E too! We've been SOLD OUT! Again!! @PoorLivesMatt3r. </t>
  </si>
  <si>
    <t>My main concerns are about wildfires.</t>
  </si>
  <si>
    <t>Limiting fireplace smoke in neighborhoods; More parking and street repair; None of the above; Substandard and overcrowded housing conditions in independent living homes (in neighborhoods) that house people that are transitioning from substance abuse, mental health disorders, incarceration, homelessness, or are elderly and actually need better living conditions with supervision and services</t>
  </si>
  <si>
    <t>Noise pollution (2 responses)</t>
  </si>
  <si>
    <t>Affordability of correcting/updating homes in accordance with city permit requirements; The city needs to create a public outreach plan that is vetted by the community and make a steering committee of community members to guide environmental justice work.</t>
  </si>
  <si>
    <t>Dead trees in canyons adding to fire danger; Overall plastic consumption.</t>
  </si>
  <si>
    <t xml:space="preserve">Lack of effective response from Code Enforcement to resolve complaints-serious structural issues (investigating code violations, especially affordable housing, poor investigation of complaints, inspections of complaints, suggesting matter is a "civil matter" for court only, lack of staffing, addressing only when critical, not preventive); Noise pollution. </t>
  </si>
  <si>
    <t>Noise pollution; Want to avoid Los Angeles population density</t>
  </si>
  <si>
    <t>Asbestos in home; Noise from Miramar airport; Noise pollution; Tired of hearing people fighting over parking issues outside my window.</t>
  </si>
  <si>
    <t>Housing access and affordability;  Increased rental assistance vouchers; My neighborhood is safe but I don't feel safe in some other neighborhoods; Street repair.</t>
  </si>
  <si>
    <t>Race/Ethnicity</t>
  </si>
  <si>
    <t>Education</t>
  </si>
  <si>
    <t>Some High School</t>
  </si>
  <si>
    <t>High School Diploma or Equivalent</t>
  </si>
  <si>
    <t>Vocational Training</t>
  </si>
  <si>
    <t>Associates Degree</t>
  </si>
  <si>
    <t>Bachelors Degree</t>
  </si>
  <si>
    <t>Household Size</t>
  </si>
  <si>
    <t>8 or More</t>
  </si>
  <si>
    <t>Person(s) with sensory impairment</t>
  </si>
  <si>
    <t>Person(s) with mobility impairment</t>
  </si>
  <si>
    <t>Person(s) with chronic health concerns</t>
  </si>
  <si>
    <t>Age in Years</t>
  </si>
  <si>
    <t>20-29</t>
  </si>
  <si>
    <t>10-19</t>
  </si>
  <si>
    <t>30-39</t>
  </si>
  <si>
    <t>40-49</t>
  </si>
  <si>
    <t>50-59</t>
  </si>
  <si>
    <t>60-69</t>
  </si>
  <si>
    <t>70-79</t>
  </si>
  <si>
    <t>Masters Degree</t>
  </si>
  <si>
    <t>Doctorate Degree</t>
  </si>
  <si>
    <t>Extremely Low Income</t>
  </si>
  <si>
    <t>Very Low Income</t>
  </si>
  <si>
    <t>Household Income Level (Household Size &amp; Income vs HUD Local Income Limits)</t>
  </si>
  <si>
    <t>Multiple Races/ Ethnicities</t>
  </si>
  <si>
    <t>Low/Moderate Income</t>
  </si>
  <si>
    <t>Higher-Risk/Impact Household Members</t>
  </si>
  <si>
    <t>80+</t>
  </si>
  <si>
    <t>,</t>
  </si>
  <si>
    <t>--</t>
  </si>
  <si>
    <t>BMR % of Respondents</t>
  </si>
  <si>
    <t>BL % of Respondents</t>
  </si>
  <si>
    <t>BMR Total Population %</t>
  </si>
  <si>
    <t>BL Total Population %</t>
  </si>
  <si>
    <t>CMR % of Respondents</t>
  </si>
  <si>
    <t>CMR Total Population %</t>
  </si>
  <si>
    <t>CV % of Respondents</t>
  </si>
  <si>
    <t>CV Total Population %</t>
  </si>
  <si>
    <t>CH % of Respondents</t>
  </si>
  <si>
    <t>CH Total Population %</t>
  </si>
  <si>
    <t>CM % of Respondents</t>
  </si>
  <si>
    <t>CM Total Population %</t>
  </si>
  <si>
    <t>CA % of Respondents</t>
  </si>
  <si>
    <t>CA Total Population %</t>
  </si>
  <si>
    <t>DT % of Respondents</t>
  </si>
  <si>
    <t>DT Total Population %</t>
  </si>
  <si>
    <t>EA % of Respondents</t>
  </si>
  <si>
    <t>EA Total Population %</t>
  </si>
  <si>
    <t>EN % of Respondents</t>
  </si>
  <si>
    <t>EN Total Population %</t>
  </si>
  <si>
    <t>GH % of Respondents</t>
  </si>
  <si>
    <t>GH Total Population %</t>
  </si>
  <si>
    <t>KM % of Respondents</t>
  </si>
  <si>
    <t>KM  Total Population %</t>
  </si>
  <si>
    <t>LJ % of Respondents</t>
  </si>
  <si>
    <t>LJ Total Population %</t>
  </si>
  <si>
    <t>LV % of Respondents</t>
  </si>
  <si>
    <t>LV Total Population %</t>
  </si>
  <si>
    <t>MPH % of Respondents</t>
  </si>
  <si>
    <t>MPH Total Population %</t>
  </si>
  <si>
    <t>MM % of Respondents</t>
  </si>
  <si>
    <t>MM Total Population %</t>
  </si>
  <si>
    <t>MB % of Respondents</t>
  </si>
  <si>
    <t>MB Total Population %</t>
  </si>
  <si>
    <t>MV % of Respondents</t>
  </si>
  <si>
    <t>MV Total Population %</t>
  </si>
  <si>
    <t>NV % of Respondents</t>
  </si>
  <si>
    <t>NV Total Population %</t>
  </si>
  <si>
    <t>NH % of Respondents</t>
  </si>
  <si>
    <t>NH Total Population %</t>
  </si>
  <si>
    <t>NP % of Respondents</t>
  </si>
  <si>
    <t>NP Total Population %</t>
  </si>
  <si>
    <t>OB % of Respondents</t>
  </si>
  <si>
    <t>OB Total Population %</t>
  </si>
  <si>
    <t>OT % of Respondents</t>
  </si>
  <si>
    <t>OT Total Population %</t>
  </si>
  <si>
    <t>OM % of Respondents</t>
  </si>
  <si>
    <t>OM Total Population %</t>
  </si>
  <si>
    <t>OMN % of Respondents</t>
  </si>
  <si>
    <t>OMN Total Population %</t>
  </si>
  <si>
    <t>PB % of Respondents</t>
  </si>
  <si>
    <t>PB Total Population %</t>
  </si>
  <si>
    <t>PN % of Respondents</t>
  </si>
  <si>
    <t>PN Total Population %</t>
  </si>
  <si>
    <t>RB % of Respondents</t>
  </si>
  <si>
    <t>RB Total Population %</t>
  </si>
  <si>
    <t>RP % of Respondents</t>
  </si>
  <si>
    <t>RP Total Population %</t>
  </si>
  <si>
    <t>SS % of Respondents</t>
  </si>
  <si>
    <t>SS Total Population %</t>
  </si>
  <si>
    <t>SY % of Respondents</t>
  </si>
  <si>
    <t>SY Total Population %</t>
  </si>
  <si>
    <t>SR % of Respondents</t>
  </si>
  <si>
    <t>SR Total Population %</t>
  </si>
  <si>
    <t>SM % of Respondents</t>
  </si>
  <si>
    <t>SM Total Population %</t>
  </si>
  <si>
    <t>SPH % of Respondents</t>
  </si>
  <si>
    <t>SPH Total Population %</t>
  </si>
  <si>
    <t>SESD % of Respondents</t>
  </si>
  <si>
    <t>SESD Total Population %</t>
  </si>
  <si>
    <t>TR % of Respondents</t>
  </si>
  <si>
    <t>TR Total Population %</t>
  </si>
  <si>
    <t>TH % of Respondents</t>
  </si>
  <si>
    <t>TH Total Population %</t>
  </si>
  <si>
    <t>TP % of Respondents</t>
  </si>
  <si>
    <t>TP Total Population %</t>
  </si>
  <si>
    <t>UN % of Respondents</t>
  </si>
  <si>
    <t>UN Total Population %</t>
  </si>
  <si>
    <t>UP % of Respondents</t>
  </si>
  <si>
    <t>UP Total Population %</t>
  </si>
  <si>
    <t>0/6%</t>
  </si>
  <si>
    <t>KT % of Respondents</t>
  </si>
  <si>
    <t>KT Total Population %</t>
  </si>
  <si>
    <t>TOTAL</t>
  </si>
  <si>
    <t>Affordable solar energy, green refuse pick up; Graffiti abatement &amp; routine scheduled cleaning of the Orange Ave bridge with posted parking hours that are enforced; Noise pollution (2 responses); Streets are too wide and get really hot in the summer.</t>
  </si>
  <si>
    <t>None</t>
  </si>
  <si>
    <t>Affordable housing; Industrial trucks in residential zones, boats and trailers in residential zones go unchecked; Noise pollution; Trash from Short Term Vacation Rentals overflowing; The unsafe palm trees that line my neighborhood streets that the city refuses to trim and take care of are HAZARDS affecting my community.</t>
  </si>
  <si>
    <t>Demographic Questions Responses by Community</t>
  </si>
  <si>
    <t>City of San Diego Environmental Justice Element Survey</t>
  </si>
  <si>
    <t>Having my and my neighbors's opinions valued more than the opinions of Council members; Wide streets absorb a lot of heat in my neighborhood which makes walking/bicycling in the summer heat tough and also contribute to automobiles exceeding the speed limit in residential areas</t>
  </si>
  <si>
    <t>Clairemont Mesa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</si>
</sst>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Open Sans"/>
      <family val="2"/>
    </font>
    <font>
      <b/>
      <sz val="12"/>
      <color theme="1"/>
      <name val="Open Sans"/>
      <family val="2"/>
    </font>
    <font>
      <b/>
      <sz val="14"/>
      <color theme="1"/>
      <name val="Open Sans"/>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rgb="FFFFFF0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44">
    <xf numFmtId="0" fontId="0" fillId="0" borderId="0" xfId="0"/>
    <xf numFmtId="0" fontId="16" fillId="0" borderId="0" xfId="0" applyFont="1"/>
    <xf numFmtId="0" fontId="0" fillId="0" borderId="10" xfId="0" applyBorder="1" applyAlignment="1">
      <alignment horizontal="left"/>
    </xf>
    <xf numFmtId="0" fontId="0" fillId="0" borderId="10" xfId="0" applyBorder="1"/>
    <xf numFmtId="0" fontId="18" fillId="33" borderId="10" xfId="0" applyFont="1" applyFill="1" applyBorder="1" applyAlignment="1">
      <alignment vertical="top" wrapText="1"/>
    </xf>
    <xf numFmtId="0" fontId="18" fillId="33" borderId="10" xfId="0" applyFont="1" applyFill="1" applyBorder="1" applyAlignment="1">
      <alignment horizontal="left" vertical="top" wrapText="1"/>
    </xf>
    <xf numFmtId="0" fontId="0" fillId="0" borderId="0" xfId="0" applyBorder="1"/>
    <xf numFmtId="0" fontId="18" fillId="0" borderId="11" xfId="0" applyFont="1" applyBorder="1" applyAlignment="1">
      <alignment horizontal="left" vertical="center" wrapText="1"/>
    </xf>
    <xf numFmtId="0" fontId="18" fillId="0" borderId="11" xfId="0" applyFont="1" applyBorder="1" applyAlignment="1">
      <alignment vertical="center" wrapText="1"/>
    </xf>
    <xf numFmtId="0" fontId="0" fillId="0" borderId="10" xfId="0" applyBorder="1" applyAlignment="1">
      <alignment wrapText="1"/>
    </xf>
    <xf numFmtId="0" fontId="0" fillId="0" borderId="10" xfId="0" applyFill="1" applyBorder="1" applyAlignment="1">
      <alignment horizontal="left"/>
    </xf>
    <xf numFmtId="0" fontId="0" fillId="0" borderId="12" xfId="0" applyFill="1" applyBorder="1"/>
    <xf numFmtId="0" fontId="0" fillId="0" borderId="10" xfId="0" applyBorder="1" applyAlignment="1">
      <alignment horizontal="right"/>
    </xf>
    <xf numFmtId="0" fontId="16" fillId="0" borderId="10" xfId="0" applyFont="1" applyBorder="1" applyAlignment="1">
      <alignment horizontal="left"/>
    </xf>
    <xf numFmtId="0" fontId="16" fillId="0" borderId="10" xfId="0" applyFont="1" applyBorder="1"/>
    <xf numFmtId="164" fontId="0" fillId="0" borderId="10" xfId="0" applyNumberFormat="1" applyBorder="1"/>
    <xf numFmtId="9" fontId="0" fillId="0" borderId="10" xfId="42" applyFont="1" applyBorder="1"/>
    <xf numFmtId="164" fontId="0" fillId="0" borderId="10" xfId="42" applyNumberFormat="1" applyFont="1" applyBorder="1"/>
    <xf numFmtId="0" fontId="0" fillId="33" borderId="10" xfId="0" applyFill="1" applyBorder="1"/>
    <xf numFmtId="0" fontId="16" fillId="33" borderId="10" xfId="0" applyFont="1" applyFill="1" applyBorder="1"/>
    <xf numFmtId="164" fontId="0" fillId="0" borderId="10" xfId="42" applyNumberFormat="1" applyFont="1" applyBorder="1" applyAlignment="1">
      <alignment horizontal="right"/>
    </xf>
    <xf numFmtId="164" fontId="0" fillId="0" borderId="10" xfId="0" applyNumberFormat="1" applyBorder="1" applyAlignment="1">
      <alignment horizontal="right"/>
    </xf>
    <xf numFmtId="0" fontId="0" fillId="0" borderId="10" xfId="0" quotePrefix="1" applyBorder="1" applyAlignment="1">
      <alignment horizontal="right"/>
    </xf>
    <xf numFmtId="0" fontId="16" fillId="0" borderId="10" xfId="0" applyFont="1" applyFill="1" applyBorder="1" applyAlignment="1">
      <alignment horizontal="left"/>
    </xf>
    <xf numFmtId="164" fontId="1" fillId="0" borderId="10" xfId="42" applyNumberFormat="1" applyFont="1" applyBorder="1"/>
    <xf numFmtId="164" fontId="1" fillId="0" borderId="10" xfId="42" applyNumberFormat="1" applyFont="1" applyBorder="1" applyAlignment="1">
      <alignment horizontal="right"/>
    </xf>
    <xf numFmtId="0" fontId="16" fillId="0" borderId="10" xfId="0" quotePrefix="1" applyFont="1" applyBorder="1" applyAlignment="1">
      <alignment horizontal="right"/>
    </xf>
    <xf numFmtId="164" fontId="0" fillId="0" borderId="10" xfId="42" quotePrefix="1" applyNumberFormat="1" applyFont="1" applyBorder="1" applyAlignment="1">
      <alignment horizontal="right"/>
    </xf>
    <xf numFmtId="164" fontId="0" fillId="0" borderId="10" xfId="42" applyNumberFormat="1" applyFont="1" applyFill="1" applyBorder="1" applyAlignment="1">
      <alignment horizontal="right"/>
    </xf>
    <xf numFmtId="0" fontId="16" fillId="0" borderId="10" xfId="0" applyFont="1" applyBorder="1" applyAlignment="1">
      <alignment horizontal="right"/>
    </xf>
    <xf numFmtId="0" fontId="16" fillId="34" borderId="10" xfId="0" applyFont="1" applyFill="1" applyBorder="1" applyAlignment="1">
      <alignment horizontal="left"/>
    </xf>
    <xf numFmtId="0" fontId="0" fillId="34" borderId="10" xfId="0" applyFill="1" applyBorder="1" applyAlignment="1">
      <alignment horizontal="right"/>
    </xf>
    <xf numFmtId="0" fontId="0" fillId="0" borderId="10" xfId="0" applyFill="1" applyBorder="1" applyAlignment="1">
      <alignment horizontal="right"/>
    </xf>
    <xf numFmtId="0" fontId="18" fillId="0" borderId="0" xfId="0" applyFont="1" applyBorder="1" applyAlignment="1">
      <alignment horizontal="left" vertical="center" wrapText="1"/>
    </xf>
    <xf numFmtId="0" fontId="0" fillId="0" borderId="13" xfId="0" applyFill="1" applyBorder="1" applyAlignment="1">
      <alignment horizontal="left"/>
    </xf>
    <xf numFmtId="0" fontId="0" fillId="0" borderId="10" xfId="0" applyFill="1" applyBorder="1" applyAlignment="1">
      <alignment horizontal="left" wrapText="1"/>
    </xf>
    <xf numFmtId="1" fontId="0" fillId="0" borderId="10" xfId="0" applyNumberFormat="1" applyFill="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18" fillId="0" borderId="11" xfId="0" applyFont="1" applyBorder="1" applyAlignment="1">
      <alignment horizontal="left" vertical="center" wrapText="1"/>
    </xf>
    <xf numFmtId="0" fontId="19" fillId="0" borderId="0" xfId="0" applyFont="1" applyBorder="1" applyAlignment="1">
      <alignment horizontal="left" wrapText="1"/>
    </xf>
    <xf numFmtId="0" fontId="20" fillId="0" borderId="0" xfId="0" applyFont="1" applyBorder="1" applyAlignment="1">
      <alignment horizontal="left" vertical="center" wrapText="1"/>
    </xf>
    <xf numFmtId="0" fontId="18" fillId="33" borderId="10" xfId="0" applyFont="1" applyFill="1" applyBorder="1" applyAlignment="1">
      <alignment vertical="top" wrapText="1"/>
    </xf>
    <xf numFmtId="0" fontId="18" fillId="33" borderId="10" xfId="0" applyFont="1" applyFill="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White, Vickie" id="{9A4B4069-675F-4130-B31B-FB3279A9D756}" userId="S::VWhite@sandiego.gov::fe0b923c-c384-4c14-9ec0-515dc6ff2b6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0" dT="2021-11-24T19:33:46.10" personId="{9A4B4069-675F-4130-B31B-FB3279A9D756}" id="{AF87E1D9-D0E4-48F8-9971-BFAD1D08D43B}">
    <text>Includes one response from resident self-identifying as from "Clairemont...or Linda Vista."</text>
  </threadedComment>
  <threadedComment ref="A11" dT="2021-11-24T23:14:53.56" personId="{9A4B4069-675F-4130-B31B-FB3279A9D756}" id="{1247CEC7-DF8B-468E-BBCA-5485212F175F}">
    <text>Includes 45% of responses from residents of "El Cerrito"/92115 for which the exact community plan area could not be determined, based on College Area population as a percent of total combined population of College Area and Eastern Area.</text>
  </threadedComment>
  <threadedComment ref="A13" dT="2021-11-24T23:15:12.94" personId="{9A4B4069-675F-4130-B31B-FB3279A9D756}" id="{F6098B76-581A-4871-8639-F6432E6A4076}">
    <text>Includes 55% of responses from residents of "El Cerrito"/92115 for which the exact community plan area could not be determined, based on Eastern Area population as a percent of total combined population of College Area and Eastern Area.</text>
  </threadedComment>
  <threadedComment ref="A31" dT="2021-11-24T19:32:35.87" personId="{9A4B4069-675F-4130-B31B-FB3279A9D756}" id="{A21A34B8-E9BB-4846-B2FD-50D9089532F1}">
    <text>Includes one response from resident self-identified only with zip code 92109.</text>
  </threadedComment>
  <threadedComment ref="A32" dT="2021-11-24T19:48:40.35" personId="{9A4B4069-675F-4130-B31B-FB3279A9D756}" id="{C3B358BD-1DE4-4E61-BD8A-C647E6114189}">
    <text>Includes one response from resident self-identifying as from "Loma Portal/Midway" and 92110.</text>
  </threadedComment>
  <threadedComment ref="A37" dT="2021-11-23T22:37:16.66" personId="{9A4B4069-675F-4130-B31B-FB3279A9D756}" id="{B6900E11-55EA-40F4-AF9E-BBBAAC894818}">
    <text>Includes both Scripps Miramar Ranch and Miramar Ranch North community plan areas.</text>
  </threadedComment>
  <threadedComment ref="A38" dT="2021-11-24T19:45:31.16" personId="{9A4B4069-675F-4130-B31B-FB3279A9D756}" id="{3F408963-10DE-4B28-989F-A9716558BBA6}">
    <text>Includes one response from resident self-identifying as from "Linda Vista/Birdland" and 92123.</text>
  </threadedComment>
  <threadedComment ref="A39" dT="2021-11-24T19:37:54.18" personId="{9A4B4069-675F-4130-B31B-FB3279A9D756}" id="{486DE280-4532-4779-9571-04929358D39B}">
    <text>Includes one response from resident self-identified as from "San Diego" and 92114.</text>
  </threadedComment>
</ThreadedComments>
</file>

<file path=xl/threadedComments/threadedComment2.xml><?xml version="1.0" encoding="utf-8"?>
<ThreadedComments xmlns="http://schemas.microsoft.com/office/spreadsheetml/2018/threadedcomments" xmlns:x="http://schemas.openxmlformats.org/spreadsheetml/2006/main">
  <threadedComment ref="A10" dT="2021-11-24T19:28:10.63" personId="{9A4B4069-675F-4130-B31B-FB3279A9D756}" id="{6238A250-4B14-40C7-AE21-91AC73284C4A}">
    <text>Includes one response from resident self-identifying as from "Clairemont...or Linda Vista."</text>
  </threadedComment>
  <threadedComment ref="A11" dT="2021-11-24T22:49:24.26" personId="{9A4B4069-675F-4130-B31B-FB3279A9D756}" id="{3B75BD60-6128-43DE-85F4-7CD945FF5B1D}">
    <text>Includes 45% of responses from residents of "El Cerrito"/92115 for which the exact community plan area could not be determined, based on College Area population as a percent of total combined population of College Area and Eastern Area.</text>
  </threadedComment>
  <threadedComment ref="A13" dT="2021-11-24T22:49:38.49" personId="{9A4B4069-675F-4130-B31B-FB3279A9D756}" id="{5C96884C-2A8E-4B2C-87A0-48C3FF4F1C21}">
    <text>Includes 55% of responses from residents of "El Cerrito"/92115 for which the exact community plan area could not be determined, based on Eastern Area population as a percent of total combined population of College Area and Eastern Area.</text>
  </threadedComment>
  <threadedComment ref="A31" dT="2021-11-24T19:56:04.65" personId="{9A4B4069-675F-4130-B31B-FB3279A9D756}" id="{A016AF8B-9117-44AF-9554-47222A920206}">
    <text>Includes one response from resident self-identified only with zip code 92109.</text>
  </threadedComment>
  <threadedComment ref="A32" dT="2021-11-24T20:06:19.15" personId="{9A4B4069-675F-4130-B31B-FB3279A9D756}" id="{0EE7808D-CC7C-44E0-8564-0924FB5F84B5}">
    <text>Includes one response from resident self-identifying as from "Loma Portal/Midway" and 92110.</text>
  </threadedComment>
  <threadedComment ref="A38" dT="2021-11-24T19:58:35.87" personId="{9A4B4069-675F-4130-B31B-FB3279A9D756}" id="{FFBEC91E-0897-4BD8-8896-5080D45FB8E9}">
    <text>Includes one response from resident self-identifying as from "Linda Vista/Birdland" and 92123.</text>
  </threadedComment>
  <threadedComment ref="A39" dT="2021-11-24T20:05:15.93" personId="{9A4B4069-675F-4130-B31B-FB3279A9D756}" id="{14FC59B7-4591-46C1-8516-FE49ADE808E8}">
    <text>Includes one response from resident self-identified as from "San Diego" and 92114.</text>
  </threadedComment>
</ThreadedComments>
</file>

<file path=xl/threadedComments/threadedComment3.xml><?xml version="1.0" encoding="utf-8"?>
<ThreadedComments xmlns="http://schemas.microsoft.com/office/spreadsheetml/2018/threadedcomments" xmlns:x="http://schemas.openxmlformats.org/spreadsheetml/2006/main">
  <threadedComment ref="C5" dT="2021-11-19T00:56:20.76" personId="{9A4B4069-675F-4130-B31B-FB3279A9D756}" id="{FC928336-A0AC-4366-A0A6-E7C19EBA836A}">
    <text>Figures in this age range differ from main body of report due to review and identification of typos or intentional errors as the likely source of responses. The two responses previously identified in this category have been recategorized as "I prefer not to answer."</text>
  </threadedComment>
  <threadedComment ref="K5" dT="2021-11-18T23:22:05.44" personId="{9A4B4069-675F-4130-B31B-FB3279A9D756}" id="{9EBDCA2F-98C4-4C6C-9837-9456D96E9D72}">
    <text>Combined 80-89 and 90+ category totals from survey into 80+ category for comparability with SANDAG 2020 Estimates Data</text>
  </threadedComment>
  <threadedComment ref="Q5" dT="2021-11-18T23:28:22.78" personId="{9A4B4069-675F-4130-B31B-FB3279A9D756}" id="{5B3F4DD1-6A50-41F1-9127-CDE421D5E711}">
    <text>Data on Middle Eastern or North African residents is not available in the SANDAG 2020 Estimates.</text>
  </threadedComment>
  <threadedComment ref="A8" dT="2021-11-18T23:28:43.86" personId="{9A4B4069-675F-4130-B31B-FB3279A9D756}" id="{BEFFED2E-48B5-404F-8DEE-DD6650828707}">
    <text>Source: SANDAG 2020 Estimates by CPA. Data for each community will not total to 100% due to "Other" category in SANDAG data that is not in the EJ survey data.</text>
  </threadedComment>
  <threadedComment ref="A11" dT="2021-11-18T23:28:43.86" personId="{9A4B4069-675F-4130-B31B-FB3279A9D756}" id="{2834DBC9-0BF5-44D1-A1FD-5E06B98C1A86}">
    <text>Source: SANDAG 2020 Estimates by CPA. Data for each community will not total to 100% due to "Other" category in SANDAG data that is not in the EJ survey data.</text>
  </threadedComment>
  <threadedComment ref="A14" dT="2021-11-18T23:28:43.86" personId="{9A4B4069-675F-4130-B31B-FB3279A9D756}" id="{B4BBE58D-2459-4DD1-B941-808DC8DAE236}">
    <text>Source: SANDAG 2020 Estimates by CPA. Data for each community will not total to 100% due to "Other" category in SANDAG data that is not in the EJ survey data.</text>
  </threadedComment>
  <threadedComment ref="A17" dT="2021-11-18T23:28:43.86" personId="{9A4B4069-675F-4130-B31B-FB3279A9D756}" id="{C0117E3F-38E7-4097-8E96-E3209FA0EF0F}">
    <text>Source: SANDAG 2020 Estimates by CPA. Data for each community will not total to 100% due to "Other" category in SANDAG data that is not in the EJ survey data.</text>
  </threadedComment>
  <threadedComment ref="A20" dT="2021-11-18T23:28:43.86" personId="{9A4B4069-675F-4130-B31B-FB3279A9D756}" id="{FB0D6978-9AEB-4CC1-89F9-5A18D1C503D6}">
    <text>Source: SANDAG 2020 Estimates by CPA. Data for each community will not total to 100% due to "Other" category in SANDAG data that is not in the EJ survey data.</text>
  </threadedComment>
  <threadedComment ref="A23" dT="2021-11-18T23:28:43.86" personId="{9A4B4069-675F-4130-B31B-FB3279A9D756}" id="{C093B9C2-7183-4797-BAD4-7D4EE65119F4}">
    <text>Source: SANDAG 2020 Estimates by CPA. Data for each community will not total to 100% due to "Other" category in SANDAG data that is not in the EJ survey data.</text>
  </threadedComment>
  <threadedComment ref="A24" dT="2021-11-24T22:50:06.85" personId="{9A4B4069-675F-4130-B31B-FB3279A9D756}" id="{CCFB076D-6364-4802-B3DE-53476122153C}">
    <text>Includes 45% of responses from residents of "El Cerrito"/92115 for which the exact community plan area could not be determined, based on College Area population as a percent of total combined population of College Area and Eastern Area.</text>
  </threadedComment>
  <threadedComment ref="A26" dT="2021-11-18T23:28:43.86" personId="{9A4B4069-675F-4130-B31B-FB3279A9D756}" id="{B2880738-AD02-4149-90B3-9AE67C696F45}">
    <text>Source: SANDAG 2020 Estimates by CPA. Data for each community will not total to 100% due to "Other" category in SANDAG data that is not in the EJ survey data.</text>
  </threadedComment>
  <threadedComment ref="A29" dT="2021-11-18T23:28:43.86" personId="{9A4B4069-675F-4130-B31B-FB3279A9D756}" id="{CCDFF62A-652D-4866-9B2B-873988B7C23D}">
    <text>Source: SANDAG 2020 Estimates by CPA. Data for each community will not total to 100% due to "Other" category in SANDAG data that is not in the EJ survey data.</text>
  </threadedComment>
  <threadedComment ref="A30" dT="2021-11-24T22:50:21.00" personId="{9A4B4069-675F-4130-B31B-FB3279A9D756}" id="{64F568DA-0B92-47AA-BC1E-AC80ED676BB7}">
    <text>Includes 55% of responses from residents of "El Cerrito"/92115 for which the exact community plan area could not be determined, based on Eastern Area population as a percent of total combined population of College Area and Eastern Area.</text>
  </threadedComment>
  <threadedComment ref="A32" dT="2021-11-18T23:28:43.86" personId="{9A4B4069-675F-4130-B31B-FB3279A9D756}" id="{8474FF36-6EA1-43BD-A1FB-DCDA45E0CF96}">
    <text>Source: SANDAG 2020 Estimates by CPA. Data for each community will not total to 100% due to "Other" category in SANDAG data that is not in the EJ survey data.</text>
  </threadedComment>
  <threadedComment ref="A35" dT="2021-11-18T23:28:43.86" personId="{9A4B4069-675F-4130-B31B-FB3279A9D756}" id="{808E3B92-77EE-43B1-931F-0A5E8035DEB6}">
    <text>Source: SANDAG 2020 Estimates by CPA. Data for each community will not total to 100% due to "Other" category in SANDAG data that is not in the EJ survey data.</text>
  </threadedComment>
  <threadedComment ref="A38" dT="2021-11-18T23:28:43.86" personId="{9A4B4069-675F-4130-B31B-FB3279A9D756}" id="{12CD29F7-F9CB-415F-A623-DB4100B0881A}">
    <text>Source: SANDAG 2020 Estimates by CPA. Data for each community will not total to 100% due to "Other" category in SANDAG data that is not in the EJ survey data.</text>
  </threadedComment>
  <threadedComment ref="A41" dT="2021-11-18T23:28:43.86" personId="{9A4B4069-675F-4130-B31B-FB3279A9D756}" id="{CEA0EA28-332D-4EC0-9DC1-A90D1A901FBA}">
    <text>Source: SANDAG 2020 Estimates by CPA. Data for each community will not total to 100% due to "Other" category in SANDAG data that is not in the EJ survey data.</text>
  </threadedComment>
  <threadedComment ref="A46" dT="2021-11-18T23:28:43.86" personId="{9A4B4069-675F-4130-B31B-FB3279A9D756}" id="{F8CFC64F-EC34-4141-89D7-68053CBC0F0F}">
    <text>Source: SANDAG 2020 Estimates by CPA. Data for each community will not total to 100% due to "Other" category in SANDAG data that is not in the EJ survey data.</text>
  </threadedComment>
  <threadedComment ref="A49" dT="2021-11-18T23:28:43.86" personId="{9A4B4069-675F-4130-B31B-FB3279A9D756}" id="{D1E91D24-AC20-4C1E-A074-5988DBE32F2B}">
    <text>Source: SANDAG 2020 Estimates by CPA. Data for each community will not total to 100% due to "Other" category in SANDAG data that is not in the EJ survey data.</text>
  </threadedComment>
  <threadedComment ref="A52" dT="2021-11-18T23:28:43.86" personId="{9A4B4069-675F-4130-B31B-FB3279A9D756}" id="{49FB654B-1DC3-494B-B17E-7400033117F2}">
    <text>Source: SANDAG 2020 Estimates by CPA. Data for each community will not total to 100% due to "Other" category in SANDAG data that is not in the EJ survey data.</text>
  </threadedComment>
  <threadedComment ref="A55" dT="2021-11-18T23:28:43.86" personId="{9A4B4069-675F-4130-B31B-FB3279A9D756}" id="{B123F8A4-99B5-4C45-A2C2-AA38123EC3B8}">
    <text>Source: SANDAG 2020 Estimates by CPA. Data for each community will not total to 100% due to "Other" category in SANDAG data that is not in the EJ survey data.</text>
  </threadedComment>
  <threadedComment ref="A58" dT="2021-11-18T23:28:43.86" personId="{9A4B4069-675F-4130-B31B-FB3279A9D756}" id="{9D26FA85-87CE-456B-A65D-6C52192B0606}">
    <text>Source: SANDAG 2020 Estimates by CPA. Data for each community will not total to 100% due to "Other" category in SANDAG data that is not in the EJ survey data.</text>
  </threadedComment>
  <threadedComment ref="A61" dT="2021-11-18T23:28:43.86" personId="{9A4B4069-675F-4130-B31B-FB3279A9D756}" id="{A631AEED-99F9-47F7-9B40-2B39DC8BACF3}">
    <text>Source: SANDAG 2020 Estimates by CPA. Data for each community will not total to 100% due to "Other" category in SANDAG data that is not in the EJ survey data.</text>
  </threadedComment>
  <threadedComment ref="A64" dT="2021-11-18T23:28:43.86" personId="{9A4B4069-675F-4130-B31B-FB3279A9D756}" id="{B362733E-389F-48D3-8DE9-749AD81FE78A}">
    <text>Source: SANDAG 2020 Estimates by CPA. Data for each community will not total to 100% due to "Other" category in SANDAG data that is not in the EJ survey data.</text>
  </threadedComment>
  <threadedComment ref="A67" dT="2021-11-18T23:28:43.86" personId="{9A4B4069-675F-4130-B31B-FB3279A9D756}" id="{00D15516-E751-4F37-B013-0F06FA09ADDE}">
    <text>Source: SANDAG 2020 Estimates by CPA. Data for each community will not total to 100% due to "Other" category in SANDAG data that is not in the EJ survey data.</text>
  </threadedComment>
  <threadedComment ref="A70" dT="2021-11-18T23:28:43.86" personId="{9A4B4069-675F-4130-B31B-FB3279A9D756}" id="{4BB3A52A-E879-4BD1-9355-85A60102AC7F}">
    <text>Source: SANDAG 2020 Estimates by CPA. Data for each community will not total to 100% due to "Other" category in SANDAG data that is not in the EJ survey data.</text>
  </threadedComment>
  <threadedComment ref="A73" dT="2021-11-18T23:28:43.86" personId="{9A4B4069-675F-4130-B31B-FB3279A9D756}" id="{156DAFE6-B086-416D-981F-7B71187AC964}">
    <text>Source: SANDAG 2020 Estimates by CPA. Data for each community will not total to 100% due to "Other" category in SANDAG data that is not in the EJ survey data.</text>
  </threadedComment>
  <threadedComment ref="A76" dT="2021-11-18T23:28:43.86" personId="{9A4B4069-675F-4130-B31B-FB3279A9D756}" id="{7E44BAA3-0526-48B7-9069-AD03BCC326DF}">
    <text>Source: SANDAG 2020 Estimates by CPA. Data for each community will not total to 100% due to "Other" category in SANDAG data that is not in the EJ survey data.</text>
  </threadedComment>
  <threadedComment ref="A79" dT="2021-11-18T23:28:43.86" personId="{9A4B4069-675F-4130-B31B-FB3279A9D756}" id="{EEE12830-5F02-450F-8C9E-ED9C787777DD}">
    <text>Source: SANDAG 2020 Estimates by CPA. Data for each community will not total to 100% due to "Other" category in SANDAG data that is not in the EJ survey data.</text>
  </threadedComment>
  <threadedComment ref="A82" dT="2021-11-18T23:28:43.86" personId="{9A4B4069-675F-4130-B31B-FB3279A9D756}" id="{AC5B38BF-50C0-42B4-8F78-F398BE402496}">
    <text>Source: SANDAG 2020 Estimates by CPA. Data for each community will not total to 100% due to "Other" category in SANDAG data that is not in the EJ survey data.</text>
  </threadedComment>
  <threadedComment ref="A85" dT="2021-11-18T23:28:43.86" personId="{9A4B4069-675F-4130-B31B-FB3279A9D756}" id="{AF0A222F-E056-4E5B-BB4B-E65E8D4A863B}">
    <text>Source: SANDAG 2020 Estimates by CPA. Data for each community will not total to 100% due to "Other" category in SANDAG data that is not in the EJ survey data.</text>
  </threadedComment>
  <threadedComment ref="A88" dT="2021-11-18T23:28:43.86" personId="{9A4B4069-675F-4130-B31B-FB3279A9D756}" id="{3464649B-5805-4A00-A6BB-8687B9382AA0}">
    <text>Source: SANDAG 2020 Estimates by CPA. Data for each community will not total to 100% due to "Other" category in SANDAG data that is not in the EJ survey data.</text>
  </threadedComment>
  <threadedComment ref="A91" dT="2021-11-18T23:28:43.86" personId="{9A4B4069-675F-4130-B31B-FB3279A9D756}" id="{4A1C1A89-1448-4FD4-9EDE-D284A57AC832}">
    <text>Source: SANDAG 2020 Estimates by CPA. Data for each community will not total to 100% due to "Other" category in SANDAG data that is not in the EJ survey data.</text>
  </threadedComment>
  <threadedComment ref="A94" dT="2021-11-18T23:28:43.86" personId="{9A4B4069-675F-4130-B31B-FB3279A9D756}" id="{1B75E875-565D-4776-AE02-90326C54C72B}">
    <text>Source: SANDAG 2020 Estimates by CPA. Data for each community will not total to 100% due to "Other" category in SANDAG data that is not in the EJ survey data.</text>
  </threadedComment>
  <threadedComment ref="A97" dT="2021-11-18T23:28:43.86" personId="{9A4B4069-675F-4130-B31B-FB3279A9D756}" id="{3584EEDD-4EA8-4A99-AB51-12228690E243}">
    <text>Source: SANDAG 2020 Estimates by CPA. Data for each community will not total to 100% due to "Other" category in SANDAG data that is not in the EJ survey data.</text>
  </threadedComment>
  <threadedComment ref="N97" dT="2021-11-20T00:10:05.60" personId="{9A4B4069-675F-4130-B31B-FB3279A9D756}" id="{5B0D682D-1A6F-438D-8DBC-0DC3EE4D970B}">
    <text>Includes Pacific Islander residents for Rancho Penasquitos community.</text>
  </threadedComment>
  <threadedComment ref="R97" dT="2021-11-20T00:10:30.01" personId="{9A4B4069-675F-4130-B31B-FB3279A9D756}" id="{69F243C5-5962-4B54-BC56-77F35ED0F152}">
    <text>Combined with Asian residents in data for Rancho Penasquitos community.</text>
  </threadedComment>
  <threadedComment ref="T97" dT="2021-11-20T00:09:39.35" personId="{9A4B4069-675F-4130-B31B-FB3279A9D756}" id="{534CFC5B-41ED-4D1E-A644-16F05F533B20}">
    <text>Data not available for Rancho Penasquitos community.</text>
  </threadedComment>
  <threadedComment ref="A100" dT="2021-11-18T23:28:43.86" personId="{9A4B4069-675F-4130-B31B-FB3279A9D756}" id="{DB18CC27-5C63-46C7-9A70-75C7C708A6EC}">
    <text>Source: SANDAG 2020 Estimates by CPA. Data for each community will not total to 100% due to "Other" category in SANDAG data that is not in the EJ survey data.</text>
  </threadedComment>
  <threadedComment ref="A103" dT="2021-11-18T23:28:43.86" personId="{9A4B4069-675F-4130-B31B-FB3279A9D756}" id="{075DD6AD-1414-4DD2-9527-12C6C339B053}">
    <text>Source: SANDAG 2020 Estimates by CPA. Data for each community will not total to 100% due to "Other" category in SANDAG data that is not in the EJ survey data.</text>
  </threadedComment>
  <threadedComment ref="A104" dT="2021-11-23T18:22:58.35" personId="{9A4B4069-675F-4130-B31B-FB3279A9D756}" id="{BA5901F0-0B1B-469A-B688-175AA76DA75B}">
    <text>Includes both Scripps Miramar Ranch and Miramar Ranch North community plan areas.</text>
  </threadedComment>
  <threadedComment ref="A106" dT="2021-11-18T23:28:43.86" personId="{9A4B4069-675F-4130-B31B-FB3279A9D756}" id="{88DE7EEE-AD06-49CF-A40F-000BB3ADE67E}">
    <text>Source: SANDAG 2020 Estimates by CPA. Data for each community will not total to 100% due to "Other" category in SANDAG data that is not in the EJ survey data.</text>
  </threadedComment>
  <threadedComment ref="A109" dT="2021-11-18T23:28:43.86" personId="{9A4B4069-675F-4130-B31B-FB3279A9D756}" id="{02FFC805-3D29-4B1D-9F30-F8284032B101}">
    <text>Source: SANDAG 2020 Estimates by CPA. Data for each community will not total to 100% due to "Other" category in SANDAG data that is not in the EJ survey data.</text>
  </threadedComment>
  <threadedComment ref="A112" dT="2021-11-18T23:28:43.86" personId="{9A4B4069-675F-4130-B31B-FB3279A9D756}" id="{919D5FF8-E7A4-4FFE-8A85-198AE7F8A9C8}">
    <text>Source: SANDAG 2020 Estimates by CPA. Data for each community will not total to 100% due to "Other" category in SANDAG data that is not in the EJ survey data.</text>
  </threadedComment>
  <threadedComment ref="A115" dT="2021-11-18T23:28:43.86" personId="{9A4B4069-675F-4130-B31B-FB3279A9D756}" id="{97C8C218-9040-48B7-8638-9CAE0F645847}">
    <text>Source: SANDAG 2020 Estimates by CPA. Data for each community will not total to 100% due to "Other" category in SANDAG data that is not in the EJ survey data.</text>
  </threadedComment>
  <threadedComment ref="A116" dT="2021-11-20T00:33:31.02" personId="{9A4B4069-675F-4130-B31B-FB3279A9D756}" id="{7F83F6B8-8780-4A74-97D6-F816AD8714EE}">
    <text>See demographic information for Kensington-Talmadge above.</text>
  </threadedComment>
  <threadedComment ref="A119" dT="2021-11-18T23:28:43.86" personId="{9A4B4069-675F-4130-B31B-FB3279A9D756}" id="{8F55DFB3-4A3C-4AB5-A2FF-169BDC1CED30}">
    <text>Source: SANDAG 2020 Estimates by CPA. Data for each community will not total to 100% due to "Other" category in SANDAG data that is not in the EJ survey data.</text>
  </threadedComment>
  <threadedComment ref="A122" dT="2021-11-18T23:28:43.86" personId="{9A4B4069-675F-4130-B31B-FB3279A9D756}" id="{18EA9215-2A3B-4530-AF3D-9D8E101BB47C}">
    <text>Source: SANDAG 2020 Estimates by CPA. Data for each community will not total to 100% due to "Other" category in SANDAG data that is not in the EJ survey data.</text>
  </threadedComment>
  <threadedComment ref="A125" dT="2021-11-18T23:28:43.86" personId="{9A4B4069-675F-4130-B31B-FB3279A9D756}" id="{1DCF3A9A-6059-47D9-94E1-24A9B2D3E89B}">
    <text>Source: SANDAG 2020 Estimates by CPA. Data for each community will not total to 100% due to "Other" category in SANDAG data that is not in the EJ survey data.</text>
  </threadedComment>
  <threadedComment ref="A128" dT="2021-11-18T23:28:43.86" personId="{9A4B4069-675F-4130-B31B-FB3279A9D756}" id="{FDF02081-615D-4FA5-8A6F-8A25C01B9615}">
    <text>Source: SANDAG 2020 Estimates by CPA. Data for each community will not total to 100% due to "Other" category in SANDAG data that is not in the EJ survey data.</text>
  </threadedComment>
  <threadedComment ref="A131" dT="2021-11-18T23:28:43.86" personId="{9A4B4069-675F-4130-B31B-FB3279A9D756}" id="{16BEF50C-1390-425E-9DF2-DB1A24AE8239}">
    <text>Source: SANDAG 2020 Estimates by CPA. Data for each community will not total to 100% due to "Other" category in SANDAG data that is not in the EJ survey data.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2C77-CD9F-43DC-9186-E46DB187F8F7}">
  <dimension ref="A1:K47"/>
  <sheetViews>
    <sheetView tabSelected="1" zoomScaleNormal="100" workbookViewId="0">
      <pane ySplit="3600" topLeftCell="A38" activePane="bottomLeft"/>
      <selection activeCell="B4" sqref="B4"/>
      <selection pane="bottomLeft" activeCell="A14" sqref="A14"/>
    </sheetView>
  </sheetViews>
  <sheetFormatPr defaultRowHeight="14.5" x14ac:dyDescent="0.35"/>
  <cols>
    <col min="1" max="1" width="33.36328125" bestFit="1" customWidth="1"/>
    <col min="2" max="2" width="20.26953125" customWidth="1"/>
    <col min="3" max="3" width="18.1796875" customWidth="1"/>
    <col min="4" max="4" width="19.81640625" customWidth="1"/>
    <col min="5" max="5" width="20.36328125" customWidth="1"/>
    <col min="6" max="6" width="24.81640625" customWidth="1"/>
    <col min="7" max="7" width="19.453125" customWidth="1"/>
    <col min="8" max="8" width="23.7265625" customWidth="1"/>
    <col min="9" max="9" width="29.08984375" customWidth="1"/>
    <col min="10" max="10" width="23.7265625" customWidth="1"/>
    <col min="11" max="11" width="24.90625" customWidth="1"/>
    <col min="12" max="12" width="18.08984375" bestFit="1" customWidth="1"/>
    <col min="13" max="13" width="14.453125" bestFit="1" customWidth="1"/>
    <col min="14" max="14" width="18.81640625" bestFit="1" customWidth="1"/>
    <col min="15" max="15" width="15.08984375" bestFit="1" customWidth="1"/>
    <col min="16" max="16" width="27.81640625" bestFit="1" customWidth="1"/>
    <col min="17" max="17" width="17.54296875" bestFit="1" customWidth="1"/>
    <col min="18" max="18" width="13.08984375" bestFit="1" customWidth="1"/>
    <col min="19" max="19" width="15.08984375" bestFit="1" customWidth="1"/>
    <col min="20" max="20" width="15.54296875" bestFit="1" customWidth="1"/>
    <col min="21" max="21" width="16.90625" bestFit="1" customWidth="1"/>
    <col min="22" max="22" width="13.36328125" bestFit="1" customWidth="1"/>
    <col min="23" max="23" width="10.36328125" bestFit="1" customWidth="1"/>
    <col min="24" max="24" width="15.81640625" bestFit="1" customWidth="1"/>
  </cols>
  <sheetData>
    <row r="1" spans="1:11" ht="20.5" x14ac:dyDescent="0.35">
      <c r="A1" s="41" t="s">
        <v>242</v>
      </c>
      <c r="B1" s="41"/>
      <c r="C1" s="41"/>
      <c r="D1" s="41"/>
      <c r="E1" s="41"/>
      <c r="F1" s="41"/>
      <c r="G1" s="41"/>
      <c r="H1" s="41"/>
    </row>
    <row r="2" spans="1:11" ht="22.5" customHeight="1" x14ac:dyDescent="0.5">
      <c r="A2" s="40" t="s">
        <v>95</v>
      </c>
      <c r="B2" s="40"/>
      <c r="C2" s="40"/>
      <c r="D2" s="40"/>
      <c r="E2" s="40"/>
      <c r="F2" s="40"/>
      <c r="G2" s="40"/>
      <c r="H2" s="40"/>
    </row>
    <row r="3" spans="1:11" ht="35.5" customHeight="1" x14ac:dyDescent="0.35">
      <c r="A3" s="39" t="s">
        <v>97</v>
      </c>
      <c r="B3" s="39"/>
      <c r="C3" s="39"/>
      <c r="D3" s="39"/>
      <c r="E3" s="39"/>
      <c r="F3" s="39"/>
      <c r="G3" s="39"/>
      <c r="H3" s="39"/>
      <c r="I3" s="33"/>
      <c r="J3" s="33"/>
    </row>
    <row r="4" spans="1:11" ht="87" x14ac:dyDescent="0.35">
      <c r="A4" s="4" t="s">
        <v>46</v>
      </c>
      <c r="B4" s="4" t="s">
        <v>98</v>
      </c>
      <c r="C4" s="5" t="s">
        <v>96</v>
      </c>
      <c r="D4" s="5" t="s">
        <v>35</v>
      </c>
      <c r="E4" s="5" t="s">
        <v>16</v>
      </c>
      <c r="F4" s="5" t="s">
        <v>25</v>
      </c>
      <c r="G4" s="5" t="s">
        <v>58</v>
      </c>
      <c r="H4" s="5" t="s">
        <v>31</v>
      </c>
      <c r="I4" s="5" t="s">
        <v>2</v>
      </c>
      <c r="J4" s="6"/>
      <c r="K4" s="6"/>
    </row>
    <row r="5" spans="1:11" x14ac:dyDescent="0.35">
      <c r="A5" s="2" t="s">
        <v>8</v>
      </c>
      <c r="B5" s="2">
        <v>9</v>
      </c>
      <c r="C5" s="3">
        <v>9</v>
      </c>
      <c r="D5" s="3">
        <v>6</v>
      </c>
      <c r="E5" s="3">
        <v>2</v>
      </c>
      <c r="F5" s="3">
        <v>0</v>
      </c>
      <c r="G5" s="3">
        <v>2</v>
      </c>
      <c r="H5" s="3">
        <v>4</v>
      </c>
      <c r="I5" s="3">
        <v>1</v>
      </c>
      <c r="J5" s="6"/>
      <c r="K5" s="6"/>
    </row>
    <row r="6" spans="1:11" x14ac:dyDescent="0.35">
      <c r="A6" s="2" t="s">
        <v>50</v>
      </c>
      <c r="B6" s="2">
        <v>2</v>
      </c>
      <c r="C6" s="3">
        <v>0</v>
      </c>
      <c r="D6" s="3">
        <v>2</v>
      </c>
      <c r="E6" s="3">
        <v>2</v>
      </c>
      <c r="F6" s="3">
        <v>1</v>
      </c>
      <c r="G6" s="3">
        <v>0</v>
      </c>
      <c r="H6" s="3">
        <v>0</v>
      </c>
      <c r="I6" s="3">
        <v>0</v>
      </c>
      <c r="J6" s="6"/>
      <c r="K6" s="6"/>
    </row>
    <row r="7" spans="1:11" x14ac:dyDescent="0.35">
      <c r="A7" s="2" t="s">
        <v>26</v>
      </c>
      <c r="B7" s="2">
        <v>2</v>
      </c>
      <c r="C7" s="3">
        <v>0</v>
      </c>
      <c r="D7" s="3">
        <v>1</v>
      </c>
      <c r="E7" s="3">
        <v>0</v>
      </c>
      <c r="F7" s="3">
        <v>2</v>
      </c>
      <c r="G7" s="3">
        <v>0</v>
      </c>
      <c r="H7" s="3">
        <v>0</v>
      </c>
      <c r="I7" s="3">
        <v>1</v>
      </c>
      <c r="J7" s="6"/>
      <c r="K7" s="6"/>
    </row>
    <row r="8" spans="1:11" x14ac:dyDescent="0.35">
      <c r="A8" s="2" t="s">
        <v>14</v>
      </c>
      <c r="B8" s="2">
        <v>9</v>
      </c>
      <c r="C8" s="3">
        <f>7</f>
        <v>7</v>
      </c>
      <c r="D8" s="3">
        <f>2+4</f>
        <v>6</v>
      </c>
      <c r="E8" s="3">
        <v>4</v>
      </c>
      <c r="F8" s="3">
        <v>3</v>
      </c>
      <c r="G8" s="3">
        <v>2</v>
      </c>
      <c r="H8" s="3">
        <v>1</v>
      </c>
      <c r="I8" s="3">
        <v>4</v>
      </c>
      <c r="J8" s="6"/>
      <c r="K8" s="6"/>
    </row>
    <row r="9" spans="1:11" x14ac:dyDescent="0.35">
      <c r="A9" s="2" t="s">
        <v>3</v>
      </c>
      <c r="B9" s="2">
        <v>94</v>
      </c>
      <c r="C9" s="3">
        <v>44</v>
      </c>
      <c r="D9" s="3">
        <v>36</v>
      </c>
      <c r="E9" s="3">
        <v>52</v>
      </c>
      <c r="F9" s="3">
        <v>38</v>
      </c>
      <c r="G9" s="3">
        <v>9</v>
      </c>
      <c r="H9" s="3">
        <v>37</v>
      </c>
      <c r="I9" s="3">
        <v>52</v>
      </c>
      <c r="J9" s="6"/>
      <c r="K9" s="6"/>
    </row>
    <row r="10" spans="1:11" x14ac:dyDescent="0.35">
      <c r="A10" s="2" t="s">
        <v>244</v>
      </c>
      <c r="B10" s="2">
        <v>34</v>
      </c>
      <c r="C10" s="3">
        <v>12</v>
      </c>
      <c r="D10" s="3">
        <v>13</v>
      </c>
      <c r="E10" s="3">
        <v>23</v>
      </c>
      <c r="F10" s="3">
        <v>18</v>
      </c>
      <c r="G10" s="3">
        <v>5</v>
      </c>
      <c r="H10" s="3">
        <v>9</v>
      </c>
      <c r="I10" s="3">
        <v>18</v>
      </c>
      <c r="J10" s="6"/>
      <c r="K10" s="6"/>
    </row>
    <row r="11" spans="1:11" x14ac:dyDescent="0.35">
      <c r="A11" s="2" t="s">
        <v>20</v>
      </c>
      <c r="B11" s="2">
        <v>38</v>
      </c>
      <c r="C11" s="3">
        <v>12</v>
      </c>
      <c r="D11" s="3">
        <v>15</v>
      </c>
      <c r="E11" s="3">
        <v>18</v>
      </c>
      <c r="F11" s="3">
        <v>13</v>
      </c>
      <c r="G11" s="3">
        <v>9</v>
      </c>
      <c r="H11" s="3">
        <v>13</v>
      </c>
      <c r="I11" s="3">
        <v>23</v>
      </c>
      <c r="J11" s="6"/>
      <c r="K11" s="6"/>
    </row>
    <row r="12" spans="1:11" x14ac:dyDescent="0.35">
      <c r="A12" s="2" t="s">
        <v>0</v>
      </c>
      <c r="B12" s="2">
        <v>23</v>
      </c>
      <c r="C12" s="3">
        <v>12</v>
      </c>
      <c r="D12" s="3">
        <v>6</v>
      </c>
      <c r="E12" s="3">
        <v>12</v>
      </c>
      <c r="F12" s="3">
        <v>9</v>
      </c>
      <c r="G12" s="3">
        <v>3</v>
      </c>
      <c r="H12" s="3">
        <v>5</v>
      </c>
      <c r="I12" s="3">
        <v>12</v>
      </c>
      <c r="J12" s="6"/>
      <c r="K12" s="6"/>
    </row>
    <row r="13" spans="1:11" x14ac:dyDescent="0.35">
      <c r="A13" s="2" t="s">
        <v>53</v>
      </c>
      <c r="B13" s="2">
        <v>47</v>
      </c>
      <c r="C13" s="3">
        <v>18</v>
      </c>
      <c r="D13" s="3">
        <v>11</v>
      </c>
      <c r="E13" s="3">
        <v>25</v>
      </c>
      <c r="F13" s="3">
        <v>20</v>
      </c>
      <c r="G13" s="3">
        <v>7</v>
      </c>
      <c r="H13" s="3">
        <v>25</v>
      </c>
      <c r="I13" s="3">
        <v>32</v>
      </c>
      <c r="J13" s="6"/>
      <c r="K13" s="6"/>
    </row>
    <row r="14" spans="1:11" x14ac:dyDescent="0.35">
      <c r="A14" s="2" t="s">
        <v>23</v>
      </c>
      <c r="B14" s="2">
        <v>22</v>
      </c>
      <c r="C14" s="3">
        <v>4</v>
      </c>
      <c r="D14" s="3">
        <v>2</v>
      </c>
      <c r="E14" s="3">
        <v>8</v>
      </c>
      <c r="F14" s="3">
        <v>14</v>
      </c>
      <c r="G14" s="3">
        <v>4</v>
      </c>
      <c r="H14" s="3">
        <v>13</v>
      </c>
      <c r="I14" s="3">
        <v>17</v>
      </c>
      <c r="J14" s="6"/>
      <c r="K14" s="6"/>
    </row>
    <row r="15" spans="1:11" x14ac:dyDescent="0.35">
      <c r="A15" s="2" t="s">
        <v>6</v>
      </c>
      <c r="B15" s="2">
        <v>25</v>
      </c>
      <c r="C15" s="3">
        <v>11</v>
      </c>
      <c r="D15" s="3">
        <v>8</v>
      </c>
      <c r="E15" s="3">
        <v>16</v>
      </c>
      <c r="F15" s="3">
        <v>11</v>
      </c>
      <c r="G15" s="3">
        <v>2</v>
      </c>
      <c r="H15" s="3">
        <v>12</v>
      </c>
      <c r="I15" s="3">
        <v>13</v>
      </c>
      <c r="J15" s="6"/>
      <c r="K15" s="6"/>
    </row>
    <row r="16" spans="1:11" x14ac:dyDescent="0.35">
      <c r="A16" s="2" t="s">
        <v>28</v>
      </c>
      <c r="B16" s="2">
        <v>4</v>
      </c>
      <c r="C16" s="3">
        <v>2</v>
      </c>
      <c r="D16" s="3">
        <v>1</v>
      </c>
      <c r="E16" s="3">
        <v>3</v>
      </c>
      <c r="F16" s="3">
        <v>1</v>
      </c>
      <c r="G16" s="3">
        <v>0</v>
      </c>
      <c r="H16" s="3">
        <v>1</v>
      </c>
      <c r="I16" s="3">
        <v>2</v>
      </c>
      <c r="J16" s="6"/>
      <c r="K16" s="6"/>
    </row>
    <row r="17" spans="1:11" x14ac:dyDescent="0.35">
      <c r="A17" s="2" t="s">
        <v>29</v>
      </c>
      <c r="B17" s="2">
        <v>12</v>
      </c>
      <c r="C17" s="3">
        <v>5</v>
      </c>
      <c r="D17" s="3">
        <v>3</v>
      </c>
      <c r="E17" s="3">
        <v>8</v>
      </c>
      <c r="F17" s="3">
        <v>7</v>
      </c>
      <c r="G17" s="3">
        <v>2</v>
      </c>
      <c r="H17" s="3">
        <v>4</v>
      </c>
      <c r="I17" s="3">
        <v>5</v>
      </c>
      <c r="J17" s="6"/>
      <c r="K17" s="6"/>
    </row>
    <row r="18" spans="1:11" x14ac:dyDescent="0.35">
      <c r="A18" s="2" t="s">
        <v>32</v>
      </c>
      <c r="B18" s="2">
        <v>29</v>
      </c>
      <c r="C18" s="3">
        <v>9</v>
      </c>
      <c r="D18" s="3">
        <v>15</v>
      </c>
      <c r="E18" s="3">
        <v>16</v>
      </c>
      <c r="F18" s="3">
        <v>10</v>
      </c>
      <c r="G18" s="3">
        <v>7</v>
      </c>
      <c r="H18" s="3">
        <v>11</v>
      </c>
      <c r="I18" s="3">
        <v>17</v>
      </c>
      <c r="J18" s="6"/>
      <c r="K18" s="6"/>
    </row>
    <row r="19" spans="1:11" x14ac:dyDescent="0.35">
      <c r="A19" s="2" t="s">
        <v>33</v>
      </c>
      <c r="B19" s="2">
        <v>15</v>
      </c>
      <c r="C19" s="3">
        <v>4</v>
      </c>
      <c r="D19" s="3">
        <v>2</v>
      </c>
      <c r="E19" s="3">
        <v>9</v>
      </c>
      <c r="F19" s="3">
        <v>6</v>
      </c>
      <c r="G19" s="3">
        <v>3</v>
      </c>
      <c r="H19" s="3">
        <v>9</v>
      </c>
      <c r="I19" s="3">
        <v>8</v>
      </c>
      <c r="J19" s="6"/>
      <c r="K19" s="6"/>
    </row>
    <row r="20" spans="1:11" x14ac:dyDescent="0.35">
      <c r="A20" s="2" t="s">
        <v>55</v>
      </c>
      <c r="B20" s="2">
        <v>2</v>
      </c>
      <c r="C20" s="3">
        <v>2</v>
      </c>
      <c r="D20" s="3">
        <v>0</v>
      </c>
      <c r="E20" s="3">
        <v>2</v>
      </c>
      <c r="F20" s="3">
        <v>0</v>
      </c>
      <c r="G20" s="3">
        <v>0</v>
      </c>
      <c r="H20" s="3">
        <v>0</v>
      </c>
      <c r="I20" s="3">
        <v>2</v>
      </c>
      <c r="J20" s="6"/>
      <c r="K20" s="6"/>
    </row>
    <row r="21" spans="1:11" x14ac:dyDescent="0.35">
      <c r="A21" s="2" t="s">
        <v>11</v>
      </c>
      <c r="B21" s="2">
        <v>15</v>
      </c>
      <c r="C21" s="3">
        <v>8</v>
      </c>
      <c r="D21" s="3">
        <v>5</v>
      </c>
      <c r="E21" s="3">
        <v>6</v>
      </c>
      <c r="F21" s="3">
        <v>6</v>
      </c>
      <c r="G21" s="3">
        <v>5</v>
      </c>
      <c r="H21" s="3">
        <v>6</v>
      </c>
      <c r="I21" s="3">
        <v>7</v>
      </c>
      <c r="J21" s="6"/>
      <c r="K21" s="6"/>
    </row>
    <row r="22" spans="1:11" x14ac:dyDescent="0.35">
      <c r="A22" s="2" t="s">
        <v>40</v>
      </c>
      <c r="B22" s="2">
        <v>4</v>
      </c>
      <c r="C22" s="3">
        <v>0</v>
      </c>
      <c r="D22" s="3">
        <v>1</v>
      </c>
      <c r="E22" s="3">
        <v>3</v>
      </c>
      <c r="F22" s="3">
        <v>3</v>
      </c>
      <c r="G22" s="3">
        <v>0</v>
      </c>
      <c r="H22" s="3">
        <v>1</v>
      </c>
      <c r="I22" s="3">
        <v>4</v>
      </c>
      <c r="J22" s="6"/>
      <c r="K22" s="6"/>
    </row>
    <row r="23" spans="1:11" x14ac:dyDescent="0.35">
      <c r="A23" s="2" t="s">
        <v>18</v>
      </c>
      <c r="B23" s="2">
        <v>10</v>
      </c>
      <c r="C23" s="3">
        <v>5</v>
      </c>
      <c r="D23" s="3">
        <v>3</v>
      </c>
      <c r="E23" s="3">
        <v>5</v>
      </c>
      <c r="F23" s="3">
        <v>3</v>
      </c>
      <c r="G23" s="3">
        <v>2</v>
      </c>
      <c r="H23" s="3">
        <v>2</v>
      </c>
      <c r="I23" s="3">
        <v>4</v>
      </c>
      <c r="J23" s="6"/>
      <c r="K23" s="6"/>
    </row>
    <row r="24" spans="1:11" x14ac:dyDescent="0.35">
      <c r="A24" s="2" t="s">
        <v>47</v>
      </c>
      <c r="B24" s="2">
        <v>32</v>
      </c>
      <c r="C24" s="3">
        <v>11</v>
      </c>
      <c r="D24" s="3">
        <v>18</v>
      </c>
      <c r="E24" s="3">
        <v>16</v>
      </c>
      <c r="F24" s="3">
        <v>17</v>
      </c>
      <c r="G24" s="3">
        <v>9</v>
      </c>
      <c r="H24" s="3">
        <v>8</v>
      </c>
      <c r="I24" s="3">
        <v>15</v>
      </c>
      <c r="J24" s="6"/>
      <c r="K24" s="6"/>
    </row>
    <row r="25" spans="1:11" x14ac:dyDescent="0.35">
      <c r="A25" s="2" t="s">
        <v>13</v>
      </c>
      <c r="B25" s="2">
        <v>32</v>
      </c>
      <c r="C25" s="3">
        <v>13</v>
      </c>
      <c r="D25" s="3">
        <v>9</v>
      </c>
      <c r="E25" s="3">
        <v>19</v>
      </c>
      <c r="F25" s="3">
        <v>14</v>
      </c>
      <c r="G25" s="3">
        <v>9</v>
      </c>
      <c r="H25" s="3">
        <v>8</v>
      </c>
      <c r="I25" s="3">
        <v>20</v>
      </c>
      <c r="J25" s="6"/>
      <c r="K25" s="6"/>
    </row>
    <row r="26" spans="1:11" x14ac:dyDescent="0.35">
      <c r="A26" s="2" t="s">
        <v>5</v>
      </c>
      <c r="B26" s="2">
        <v>64</v>
      </c>
      <c r="C26" s="3">
        <v>23</v>
      </c>
      <c r="D26" s="3">
        <v>26</v>
      </c>
      <c r="E26" s="3">
        <v>35</v>
      </c>
      <c r="F26" s="3">
        <v>34</v>
      </c>
      <c r="G26" s="3">
        <v>11</v>
      </c>
      <c r="H26" s="3">
        <v>21</v>
      </c>
      <c r="I26" s="3">
        <v>31</v>
      </c>
      <c r="J26" s="6"/>
      <c r="K26" s="6"/>
    </row>
    <row r="27" spans="1:11" x14ac:dyDescent="0.35">
      <c r="A27" s="2" t="s">
        <v>19</v>
      </c>
      <c r="B27" s="2">
        <v>10</v>
      </c>
      <c r="C27" s="3">
        <v>4</v>
      </c>
      <c r="D27" s="3">
        <v>3</v>
      </c>
      <c r="E27" s="3">
        <v>5</v>
      </c>
      <c r="F27" s="3">
        <v>5</v>
      </c>
      <c r="G27" s="3">
        <v>3</v>
      </c>
      <c r="H27" s="3">
        <v>3</v>
      </c>
      <c r="I27" s="3">
        <v>4</v>
      </c>
      <c r="J27" s="6"/>
      <c r="K27" s="6"/>
    </row>
    <row r="28" spans="1:11" x14ac:dyDescent="0.35">
      <c r="A28" s="2" t="s">
        <v>57</v>
      </c>
      <c r="B28" s="2">
        <v>1</v>
      </c>
      <c r="C28" s="3">
        <v>0</v>
      </c>
      <c r="D28" s="3">
        <v>0</v>
      </c>
      <c r="E28" s="3">
        <v>1</v>
      </c>
      <c r="F28" s="3">
        <v>1</v>
      </c>
      <c r="G28" s="3">
        <v>0</v>
      </c>
      <c r="H28" s="3">
        <v>1</v>
      </c>
      <c r="I28" s="3">
        <v>0</v>
      </c>
      <c r="J28" s="6"/>
      <c r="K28" s="6"/>
    </row>
    <row r="29" spans="1:11" x14ac:dyDescent="0.35">
      <c r="A29" s="2" t="s">
        <v>52</v>
      </c>
      <c r="B29" s="2">
        <v>4</v>
      </c>
      <c r="C29" s="3">
        <v>1</v>
      </c>
      <c r="D29" s="3">
        <v>2</v>
      </c>
      <c r="E29" s="3">
        <v>0</v>
      </c>
      <c r="F29" s="3">
        <v>2</v>
      </c>
      <c r="G29" s="3">
        <v>0</v>
      </c>
      <c r="H29" s="3">
        <v>1</v>
      </c>
      <c r="I29" s="3">
        <v>3</v>
      </c>
      <c r="J29" s="6"/>
      <c r="K29" s="6"/>
    </row>
    <row r="30" spans="1:11" x14ac:dyDescent="0.35">
      <c r="A30" s="2" t="s">
        <v>56</v>
      </c>
      <c r="B30" s="2">
        <v>7</v>
      </c>
      <c r="C30" s="3">
        <v>4</v>
      </c>
      <c r="D30" s="3">
        <v>2</v>
      </c>
      <c r="E30" s="3">
        <v>4</v>
      </c>
      <c r="F30" s="3">
        <v>4</v>
      </c>
      <c r="G30" s="3">
        <v>1</v>
      </c>
      <c r="H30" s="3">
        <v>3</v>
      </c>
      <c r="I30" s="3">
        <v>3</v>
      </c>
      <c r="J30" s="6"/>
      <c r="K30" s="6"/>
    </row>
    <row r="31" spans="1:11" x14ac:dyDescent="0.35">
      <c r="A31" s="2" t="s">
        <v>4</v>
      </c>
      <c r="B31" s="2">
        <v>34</v>
      </c>
      <c r="C31" s="3">
        <v>9</v>
      </c>
      <c r="D31" s="3">
        <v>12</v>
      </c>
      <c r="E31" s="3">
        <v>19</v>
      </c>
      <c r="F31" s="3">
        <v>20</v>
      </c>
      <c r="G31" s="3">
        <v>7</v>
      </c>
      <c r="H31" s="3">
        <v>12</v>
      </c>
      <c r="I31" s="3">
        <v>15</v>
      </c>
      <c r="J31" s="6"/>
      <c r="K31" s="6"/>
    </row>
    <row r="32" spans="1:11" x14ac:dyDescent="0.35">
      <c r="A32" s="2" t="s">
        <v>54</v>
      </c>
      <c r="B32" s="2">
        <v>24</v>
      </c>
      <c r="C32" s="3">
        <v>7</v>
      </c>
      <c r="D32" s="3">
        <v>8</v>
      </c>
      <c r="E32" s="3">
        <v>14</v>
      </c>
      <c r="F32" s="3">
        <v>12</v>
      </c>
      <c r="G32" s="3">
        <v>8</v>
      </c>
      <c r="H32" s="3">
        <v>6</v>
      </c>
      <c r="I32" s="3">
        <v>12</v>
      </c>
      <c r="J32" s="6"/>
      <c r="K32" s="6"/>
    </row>
    <row r="33" spans="1:11" x14ac:dyDescent="0.35">
      <c r="A33" s="2" t="s">
        <v>27</v>
      </c>
      <c r="B33" s="2">
        <v>13</v>
      </c>
      <c r="C33" s="3">
        <v>4</v>
      </c>
      <c r="D33" s="3">
        <v>5</v>
      </c>
      <c r="E33" s="3">
        <v>9</v>
      </c>
      <c r="F33" s="3">
        <v>4</v>
      </c>
      <c r="G33" s="3">
        <v>7</v>
      </c>
      <c r="H33" s="3">
        <v>6</v>
      </c>
      <c r="I33" s="3">
        <v>4</v>
      </c>
      <c r="J33" s="6"/>
      <c r="K33" s="6"/>
    </row>
    <row r="34" spans="1:11" x14ac:dyDescent="0.35">
      <c r="A34" s="2" t="s">
        <v>30</v>
      </c>
      <c r="B34" s="2">
        <v>15</v>
      </c>
      <c r="C34" s="3">
        <v>7</v>
      </c>
      <c r="D34" s="3">
        <v>3</v>
      </c>
      <c r="E34" s="3">
        <v>9</v>
      </c>
      <c r="F34" s="3">
        <v>8</v>
      </c>
      <c r="G34" s="3">
        <v>3</v>
      </c>
      <c r="H34" s="3">
        <v>6</v>
      </c>
      <c r="I34" s="3">
        <v>7</v>
      </c>
      <c r="J34" s="6"/>
      <c r="K34" s="6"/>
    </row>
    <row r="35" spans="1:11" x14ac:dyDescent="0.35">
      <c r="A35" s="2" t="s">
        <v>15</v>
      </c>
      <c r="B35" s="2">
        <v>4</v>
      </c>
      <c r="C35" s="3">
        <v>3</v>
      </c>
      <c r="D35" s="3">
        <v>1</v>
      </c>
      <c r="E35" s="3">
        <v>2</v>
      </c>
      <c r="F35" s="3">
        <v>1</v>
      </c>
      <c r="G35" s="3">
        <v>1</v>
      </c>
      <c r="H35" s="3">
        <v>0</v>
      </c>
      <c r="I35" s="3">
        <v>4</v>
      </c>
      <c r="J35" s="6"/>
      <c r="K35" s="6"/>
    </row>
    <row r="36" spans="1:11" x14ac:dyDescent="0.35">
      <c r="A36" s="2" t="s">
        <v>39</v>
      </c>
      <c r="B36" s="2">
        <v>4</v>
      </c>
      <c r="C36" s="3">
        <v>2</v>
      </c>
      <c r="D36" s="3">
        <v>1</v>
      </c>
      <c r="E36" s="3">
        <v>0</v>
      </c>
      <c r="F36" s="3">
        <v>0</v>
      </c>
      <c r="G36" s="3">
        <v>3</v>
      </c>
      <c r="H36" s="3">
        <v>3</v>
      </c>
      <c r="I36" s="3">
        <v>3</v>
      </c>
      <c r="J36" s="6"/>
      <c r="K36" s="6"/>
    </row>
    <row r="37" spans="1:11" x14ac:dyDescent="0.35">
      <c r="A37" s="2" t="s">
        <v>1</v>
      </c>
      <c r="B37" s="2">
        <v>24</v>
      </c>
      <c r="C37" s="3">
        <v>8</v>
      </c>
      <c r="D37" s="3">
        <v>10</v>
      </c>
      <c r="E37" s="3">
        <v>12</v>
      </c>
      <c r="F37" s="3">
        <v>11</v>
      </c>
      <c r="G37" s="3">
        <v>8</v>
      </c>
      <c r="H37" s="3">
        <v>6</v>
      </c>
      <c r="I37" s="3">
        <v>10</v>
      </c>
      <c r="J37" s="6"/>
      <c r="K37" s="6"/>
    </row>
    <row r="38" spans="1:11" x14ac:dyDescent="0.35">
      <c r="A38" s="2" t="s">
        <v>24</v>
      </c>
      <c r="B38" s="2">
        <v>19</v>
      </c>
      <c r="C38" s="3">
        <v>9</v>
      </c>
      <c r="D38" s="3">
        <v>12</v>
      </c>
      <c r="E38" s="3">
        <v>9</v>
      </c>
      <c r="F38" s="3">
        <v>6</v>
      </c>
      <c r="G38" s="3">
        <v>5</v>
      </c>
      <c r="H38" s="3">
        <v>8</v>
      </c>
      <c r="I38" s="3">
        <v>7</v>
      </c>
      <c r="J38" s="6"/>
      <c r="K38" s="6"/>
    </row>
    <row r="39" spans="1:11" x14ac:dyDescent="0.35">
      <c r="A39" s="2" t="s">
        <v>49</v>
      </c>
      <c r="B39" s="2">
        <v>30</v>
      </c>
      <c r="C39" s="3">
        <v>11</v>
      </c>
      <c r="D39" s="3">
        <v>5</v>
      </c>
      <c r="E39" s="3">
        <v>17</v>
      </c>
      <c r="F39" s="3">
        <v>18</v>
      </c>
      <c r="G39" s="3">
        <v>6</v>
      </c>
      <c r="H39" s="3">
        <v>16</v>
      </c>
      <c r="I39" s="3">
        <v>15</v>
      </c>
      <c r="J39" s="6"/>
      <c r="K39" s="6"/>
    </row>
    <row r="40" spans="1:11" x14ac:dyDescent="0.35">
      <c r="A40" s="2" t="s">
        <v>99</v>
      </c>
      <c r="B40" s="2">
        <v>30</v>
      </c>
      <c r="C40" s="3">
        <v>14</v>
      </c>
      <c r="D40" s="3">
        <v>14</v>
      </c>
      <c r="E40" s="3">
        <v>14</v>
      </c>
      <c r="F40" s="3">
        <v>11</v>
      </c>
      <c r="G40" s="3">
        <v>7</v>
      </c>
      <c r="H40" s="3">
        <v>11</v>
      </c>
      <c r="I40" s="3">
        <v>18</v>
      </c>
      <c r="J40" s="6"/>
      <c r="K40" s="6"/>
    </row>
    <row r="41" spans="1:11" x14ac:dyDescent="0.35">
      <c r="A41" s="2" t="s">
        <v>22</v>
      </c>
      <c r="B41" s="2">
        <v>16</v>
      </c>
      <c r="C41" s="3">
        <v>8</v>
      </c>
      <c r="D41" s="3">
        <v>5</v>
      </c>
      <c r="E41" s="3">
        <v>10</v>
      </c>
      <c r="F41" s="3">
        <v>4</v>
      </c>
      <c r="G41" s="3">
        <v>3</v>
      </c>
      <c r="H41" s="3">
        <v>8</v>
      </c>
      <c r="I41" s="3">
        <v>8</v>
      </c>
      <c r="J41" s="6"/>
      <c r="K41" s="6"/>
    </row>
    <row r="42" spans="1:11" x14ac:dyDescent="0.35">
      <c r="A42" s="2" t="s">
        <v>21</v>
      </c>
      <c r="B42" s="2">
        <v>7</v>
      </c>
      <c r="C42" s="3">
        <v>3</v>
      </c>
      <c r="D42" s="3">
        <v>2</v>
      </c>
      <c r="E42" s="3">
        <v>2</v>
      </c>
      <c r="F42" s="3">
        <v>5</v>
      </c>
      <c r="G42" s="3">
        <v>0</v>
      </c>
      <c r="H42" s="3">
        <v>4</v>
      </c>
      <c r="I42" s="3">
        <v>5</v>
      </c>
      <c r="J42" s="6"/>
      <c r="K42" s="6"/>
    </row>
    <row r="43" spans="1:11" x14ac:dyDescent="0.35">
      <c r="A43" s="2" t="s">
        <v>12</v>
      </c>
      <c r="B43" s="2">
        <v>2</v>
      </c>
      <c r="C43" s="3">
        <v>2</v>
      </c>
      <c r="D43" s="3">
        <v>1</v>
      </c>
      <c r="E43" s="3">
        <v>2</v>
      </c>
      <c r="F43" s="3">
        <v>0</v>
      </c>
      <c r="G43" s="3">
        <v>0</v>
      </c>
      <c r="H43" s="3">
        <v>0</v>
      </c>
      <c r="I43" s="3">
        <v>1</v>
      </c>
      <c r="J43" s="6"/>
      <c r="K43" s="6"/>
    </row>
    <row r="44" spans="1:11" x14ac:dyDescent="0.35">
      <c r="A44" s="2" t="s">
        <v>51</v>
      </c>
      <c r="B44" s="2">
        <v>3</v>
      </c>
      <c r="C44" s="3">
        <v>2</v>
      </c>
      <c r="D44" s="3">
        <v>1</v>
      </c>
      <c r="E44" s="3">
        <v>1</v>
      </c>
      <c r="F44" s="3">
        <v>2</v>
      </c>
      <c r="G44" s="3">
        <v>2</v>
      </c>
      <c r="H44" s="3">
        <v>0</v>
      </c>
      <c r="I44" s="3">
        <v>1</v>
      </c>
      <c r="J44" s="6"/>
      <c r="K44" s="6"/>
    </row>
    <row r="45" spans="1:11" x14ac:dyDescent="0.35">
      <c r="A45" s="2" t="s">
        <v>17</v>
      </c>
      <c r="B45" s="2">
        <v>23</v>
      </c>
      <c r="C45" s="3">
        <v>4</v>
      </c>
      <c r="D45" s="3">
        <v>15</v>
      </c>
      <c r="E45" s="3">
        <v>12</v>
      </c>
      <c r="F45" s="3">
        <v>7</v>
      </c>
      <c r="G45" s="3">
        <v>9</v>
      </c>
      <c r="H45" s="3">
        <v>6</v>
      </c>
      <c r="I45" s="3">
        <v>13</v>
      </c>
      <c r="J45" s="6"/>
      <c r="K45" s="6"/>
    </row>
    <row r="46" spans="1:11" x14ac:dyDescent="0.35">
      <c r="A46" s="2" t="s">
        <v>48</v>
      </c>
      <c r="B46" s="2">
        <v>41</v>
      </c>
      <c r="C46" s="3">
        <v>14</v>
      </c>
      <c r="D46" s="3">
        <v>16</v>
      </c>
      <c r="E46" s="3">
        <v>20</v>
      </c>
      <c r="F46" s="3">
        <v>22</v>
      </c>
      <c r="G46" s="3">
        <v>7</v>
      </c>
      <c r="H46" s="3">
        <v>18</v>
      </c>
      <c r="I46" s="3">
        <v>15</v>
      </c>
      <c r="J46" s="6"/>
      <c r="K46" s="6"/>
    </row>
    <row r="47" spans="1:11" x14ac:dyDescent="0.35">
      <c r="A47" s="34" t="s">
        <v>237</v>
      </c>
      <c r="B47">
        <f>SUM(B5:B46)</f>
        <v>835</v>
      </c>
      <c r="C47">
        <f t="shared" ref="C47:I47" si="0">SUM(C5:C46)</f>
        <v>327</v>
      </c>
      <c r="D47">
        <f t="shared" si="0"/>
        <v>307</v>
      </c>
      <c r="E47">
        <f t="shared" si="0"/>
        <v>446</v>
      </c>
      <c r="F47">
        <f t="shared" si="0"/>
        <v>373</v>
      </c>
      <c r="G47">
        <f t="shared" si="0"/>
        <v>171</v>
      </c>
      <c r="H47">
        <f t="shared" si="0"/>
        <v>308</v>
      </c>
      <c r="I47">
        <f t="shared" si="0"/>
        <v>436</v>
      </c>
    </row>
  </sheetData>
  <mergeCells count="3">
    <mergeCell ref="A3:H3"/>
    <mergeCell ref="A2:H2"/>
    <mergeCell ref="A1:H1"/>
  </mergeCell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ADAF-286E-45DF-8351-6CBDD5BD53E2}">
  <dimension ref="A1:AN47"/>
  <sheetViews>
    <sheetView zoomScale="90" zoomScaleNormal="90" workbookViewId="0">
      <pane ySplit="3750" topLeftCell="A10" activePane="bottomLeft"/>
      <selection pane="bottomLeft" activeCell="A10" sqref="A10"/>
    </sheetView>
  </sheetViews>
  <sheetFormatPr defaultRowHeight="14.5" x14ac:dyDescent="0.35"/>
  <cols>
    <col min="1" max="1" width="33.36328125" bestFit="1" customWidth="1"/>
    <col min="2" max="2" width="20.26953125" customWidth="1"/>
    <col min="3" max="3" width="18.26953125" bestFit="1" customWidth="1"/>
    <col min="4" max="4" width="23.54296875" bestFit="1" customWidth="1"/>
    <col min="5" max="5" width="22.6328125" bestFit="1" customWidth="1"/>
    <col min="6" max="6" width="18.90625" customWidth="1"/>
    <col min="7" max="7" width="20.90625" customWidth="1"/>
    <col min="8" max="8" width="24.36328125" customWidth="1"/>
    <col min="9" max="9" width="19.81640625" customWidth="1"/>
    <col min="10" max="10" width="16" customWidth="1"/>
    <col min="11" max="12" width="16.1796875" customWidth="1"/>
    <col min="13" max="13" width="14.6328125" customWidth="1"/>
    <col min="14" max="14" width="13.6328125" customWidth="1"/>
    <col min="15" max="15" width="17.453125" bestFit="1" customWidth="1"/>
    <col min="16" max="16" width="22.453125" customWidth="1"/>
    <col min="17" max="17" width="21.26953125" customWidth="1"/>
    <col min="18" max="18" width="23.90625" customWidth="1"/>
    <col min="19" max="19" width="28.6328125" customWidth="1"/>
    <col min="20" max="20" width="20.26953125" customWidth="1"/>
    <col min="21" max="21" width="18.7265625" customWidth="1"/>
    <col min="22" max="22" width="31.7265625" customWidth="1"/>
    <col min="23" max="23" width="14.1796875" bestFit="1" customWidth="1"/>
    <col min="24" max="24" width="19.54296875" customWidth="1"/>
    <col min="25" max="25" width="17.1796875" customWidth="1"/>
    <col min="26" max="26" width="20.54296875" customWidth="1"/>
    <col min="27" max="27" width="14.7265625" bestFit="1" customWidth="1"/>
    <col min="28" max="28" width="21.1796875" customWidth="1"/>
    <col min="29" max="29" width="19.453125" bestFit="1" customWidth="1"/>
    <col min="30" max="30" width="16.90625" bestFit="1" customWidth="1"/>
    <col min="31" max="31" width="14.81640625" bestFit="1" customWidth="1"/>
    <col min="32" max="32" width="17.81640625" bestFit="1" customWidth="1"/>
    <col min="33" max="33" width="15.08984375" customWidth="1"/>
    <col min="34" max="34" width="14.7265625" bestFit="1" customWidth="1"/>
    <col min="35" max="35" width="17.54296875" customWidth="1"/>
    <col min="36" max="36" width="20.7265625" customWidth="1"/>
    <col min="37" max="37" width="26.7265625" bestFit="1" customWidth="1"/>
    <col min="38" max="38" width="18.26953125" customWidth="1"/>
    <col min="39" max="39" width="32.7265625" customWidth="1"/>
    <col min="40" max="40" width="14.453125" bestFit="1" customWidth="1"/>
    <col min="41" max="41" width="18.81640625" bestFit="1" customWidth="1"/>
    <col min="42" max="42" width="15.08984375" bestFit="1" customWidth="1"/>
    <col min="43" max="43" width="27.81640625" bestFit="1" customWidth="1"/>
    <col min="44" max="44" width="17.54296875" bestFit="1" customWidth="1"/>
    <col min="45" max="45" width="13.08984375" bestFit="1" customWidth="1"/>
    <col min="46" max="46" width="15.08984375" bestFit="1" customWidth="1"/>
    <col min="47" max="47" width="15.54296875" bestFit="1" customWidth="1"/>
    <col min="48" max="48" width="16.90625" bestFit="1" customWidth="1"/>
    <col min="49" max="49" width="13.36328125" bestFit="1" customWidth="1"/>
    <col min="50" max="50" width="10.36328125" bestFit="1" customWidth="1"/>
    <col min="51" max="51" width="15.81640625" bestFit="1" customWidth="1"/>
  </cols>
  <sheetData>
    <row r="1" spans="1:40" ht="20.5" x14ac:dyDescent="0.35">
      <c r="A1" s="41" t="s">
        <v>242</v>
      </c>
      <c r="B1" s="41"/>
      <c r="C1" s="41"/>
      <c r="D1" s="41"/>
      <c r="E1" s="41"/>
      <c r="F1" s="41"/>
      <c r="G1" s="41"/>
      <c r="H1" s="41"/>
    </row>
    <row r="2" spans="1:40" ht="22.5" customHeight="1" x14ac:dyDescent="0.5">
      <c r="A2" s="40" t="s">
        <v>100</v>
      </c>
      <c r="B2" s="40"/>
      <c r="C2" s="40"/>
      <c r="D2" s="40"/>
      <c r="E2" s="40"/>
      <c r="F2" s="40"/>
      <c r="G2" s="40"/>
      <c r="H2" s="40"/>
    </row>
    <row r="3" spans="1:40" ht="35.5" customHeight="1" x14ac:dyDescent="0.35">
      <c r="A3" s="39" t="s">
        <v>101</v>
      </c>
      <c r="B3" s="39"/>
      <c r="C3" s="39"/>
      <c r="D3" s="39"/>
      <c r="E3" s="39"/>
      <c r="F3" s="39"/>
      <c r="G3" s="39"/>
      <c r="H3" s="8"/>
      <c r="L3" s="7"/>
      <c r="M3" s="7"/>
      <c r="N3" s="7"/>
      <c r="AF3" s="7"/>
      <c r="AI3" s="7"/>
      <c r="AL3" s="7"/>
    </row>
    <row r="4" spans="1:40" ht="116" x14ac:dyDescent="0.35">
      <c r="A4" s="4" t="s">
        <v>46</v>
      </c>
      <c r="B4" s="4" t="s">
        <v>98</v>
      </c>
      <c r="C4" s="5" t="s">
        <v>59</v>
      </c>
      <c r="D4" s="5" t="s">
        <v>60</v>
      </c>
      <c r="E4" s="5" t="s">
        <v>104</v>
      </c>
      <c r="F4" s="5" t="s">
        <v>61</v>
      </c>
      <c r="G4" s="5" t="s">
        <v>62</v>
      </c>
      <c r="H4" s="5" t="s">
        <v>63</v>
      </c>
      <c r="I4" s="5" t="s">
        <v>38</v>
      </c>
      <c r="J4" s="5" t="s">
        <v>64</v>
      </c>
      <c r="K4" s="5" t="s">
        <v>43</v>
      </c>
      <c r="L4" s="5" t="s">
        <v>65</v>
      </c>
      <c r="M4" s="5" t="s">
        <v>42</v>
      </c>
      <c r="N4" s="5" t="s">
        <v>66</v>
      </c>
      <c r="O4" s="5" t="s">
        <v>67</v>
      </c>
      <c r="P4" s="5" t="s">
        <v>68</v>
      </c>
      <c r="Q4" s="5" t="s">
        <v>83</v>
      </c>
      <c r="R4" s="5" t="s">
        <v>102</v>
      </c>
      <c r="S4" s="5" t="s">
        <v>69</v>
      </c>
      <c r="T4" s="5" t="s">
        <v>70</v>
      </c>
      <c r="U4" s="5" t="s">
        <v>71</v>
      </c>
      <c r="V4" s="5" t="s">
        <v>103</v>
      </c>
      <c r="W4" s="5" t="s">
        <v>72</v>
      </c>
      <c r="X4" s="5" t="s">
        <v>36</v>
      </c>
      <c r="Y4" s="5" t="s">
        <v>73</v>
      </c>
      <c r="Z4" s="5" t="s">
        <v>37</v>
      </c>
      <c r="AA4" s="5" t="s">
        <v>84</v>
      </c>
      <c r="AB4" s="5" t="s">
        <v>74</v>
      </c>
      <c r="AC4" s="5" t="s">
        <v>85</v>
      </c>
      <c r="AD4" s="5" t="s">
        <v>45</v>
      </c>
      <c r="AE4" s="5" t="s">
        <v>41</v>
      </c>
      <c r="AF4" s="5" t="s">
        <v>75</v>
      </c>
      <c r="AG4" s="5" t="s">
        <v>86</v>
      </c>
      <c r="AH4" s="5" t="s">
        <v>76</v>
      </c>
      <c r="AI4" s="5" t="s">
        <v>77</v>
      </c>
      <c r="AJ4" s="5" t="s">
        <v>34</v>
      </c>
      <c r="AK4" s="5" t="s">
        <v>105</v>
      </c>
      <c r="AL4" s="5" t="s">
        <v>44</v>
      </c>
      <c r="AM4" s="5" t="s">
        <v>106</v>
      </c>
      <c r="AN4" s="6"/>
    </row>
    <row r="5" spans="1:40" x14ac:dyDescent="0.35">
      <c r="A5" s="2" t="s">
        <v>8</v>
      </c>
      <c r="B5" s="2">
        <v>9</v>
      </c>
      <c r="C5" s="3">
        <v>4</v>
      </c>
      <c r="D5" s="3">
        <v>3</v>
      </c>
      <c r="E5" s="3">
        <v>3</v>
      </c>
      <c r="F5" s="3">
        <v>1</v>
      </c>
      <c r="G5" s="3">
        <v>2</v>
      </c>
      <c r="H5" s="3">
        <v>2</v>
      </c>
      <c r="I5" s="3">
        <v>2</v>
      </c>
      <c r="J5" s="3">
        <v>1</v>
      </c>
      <c r="K5" s="3">
        <v>0</v>
      </c>
      <c r="L5" s="3">
        <v>4</v>
      </c>
      <c r="M5" s="3">
        <v>10</v>
      </c>
      <c r="N5" s="3">
        <v>9</v>
      </c>
      <c r="O5" s="3">
        <v>2</v>
      </c>
      <c r="P5" s="3">
        <v>1</v>
      </c>
      <c r="Q5" s="3">
        <v>0</v>
      </c>
      <c r="R5" s="3">
        <v>1</v>
      </c>
      <c r="S5" s="3">
        <v>2</v>
      </c>
      <c r="T5" s="3">
        <v>2</v>
      </c>
      <c r="U5" s="3">
        <v>0</v>
      </c>
      <c r="V5" s="3">
        <v>1</v>
      </c>
      <c r="W5" s="3">
        <v>0</v>
      </c>
      <c r="X5" s="3">
        <v>1</v>
      </c>
      <c r="Y5" s="3">
        <v>1</v>
      </c>
      <c r="Z5" s="3">
        <v>1</v>
      </c>
      <c r="AA5" s="3">
        <v>2</v>
      </c>
      <c r="AB5" s="3">
        <v>1</v>
      </c>
      <c r="AC5" s="3">
        <v>1</v>
      </c>
      <c r="AD5" s="3">
        <v>1</v>
      </c>
      <c r="AE5" s="3">
        <v>1</v>
      </c>
      <c r="AF5" s="3">
        <v>3</v>
      </c>
      <c r="AG5" s="3">
        <v>1</v>
      </c>
      <c r="AH5" s="3">
        <v>1</v>
      </c>
      <c r="AI5" s="3">
        <v>1</v>
      </c>
      <c r="AJ5" s="3">
        <v>1</v>
      </c>
      <c r="AK5" s="3">
        <v>0</v>
      </c>
      <c r="AL5" s="3">
        <v>2</v>
      </c>
      <c r="AM5" s="3" t="s">
        <v>239</v>
      </c>
      <c r="AN5" s="6"/>
    </row>
    <row r="6" spans="1:40" x14ac:dyDescent="0.35">
      <c r="A6" s="2" t="s">
        <v>50</v>
      </c>
      <c r="B6" s="2">
        <v>2</v>
      </c>
      <c r="C6" s="3">
        <v>1</v>
      </c>
      <c r="D6" s="3">
        <v>2</v>
      </c>
      <c r="E6" s="3">
        <v>1</v>
      </c>
      <c r="F6" s="3">
        <v>0</v>
      </c>
      <c r="G6" s="3">
        <v>0</v>
      </c>
      <c r="H6" s="3">
        <v>0</v>
      </c>
      <c r="I6" s="3">
        <v>2</v>
      </c>
      <c r="J6" s="3">
        <v>0</v>
      </c>
      <c r="K6" s="3">
        <v>1</v>
      </c>
      <c r="L6" s="3">
        <v>0</v>
      </c>
      <c r="M6" s="3">
        <v>0</v>
      </c>
      <c r="N6" s="3">
        <v>0</v>
      </c>
      <c r="O6" s="3">
        <v>2</v>
      </c>
      <c r="P6" s="3">
        <v>0</v>
      </c>
      <c r="Q6" s="3">
        <v>1</v>
      </c>
      <c r="R6" s="3">
        <v>1</v>
      </c>
      <c r="S6" s="3">
        <v>1</v>
      </c>
      <c r="T6" s="3">
        <v>1</v>
      </c>
      <c r="U6" s="3">
        <v>1</v>
      </c>
      <c r="V6" s="3">
        <v>0</v>
      </c>
      <c r="W6" s="3">
        <v>0</v>
      </c>
      <c r="X6" s="3">
        <v>2</v>
      </c>
      <c r="Y6" s="3">
        <v>2</v>
      </c>
      <c r="Z6" s="3">
        <v>1</v>
      </c>
      <c r="AA6" s="3">
        <v>0</v>
      </c>
      <c r="AB6" s="3">
        <v>1</v>
      </c>
      <c r="AC6" s="3">
        <v>1</v>
      </c>
      <c r="AD6" s="3">
        <v>2</v>
      </c>
      <c r="AE6" s="3">
        <v>0</v>
      </c>
      <c r="AF6" s="3">
        <v>0</v>
      </c>
      <c r="AG6" s="3">
        <v>0</v>
      </c>
      <c r="AH6" s="3">
        <v>0</v>
      </c>
      <c r="AI6" s="3">
        <v>0</v>
      </c>
      <c r="AJ6" s="3">
        <v>1</v>
      </c>
      <c r="AK6" s="3">
        <v>1</v>
      </c>
      <c r="AL6" s="3">
        <v>0</v>
      </c>
      <c r="AM6" s="3" t="s">
        <v>239</v>
      </c>
      <c r="AN6" s="6"/>
    </row>
    <row r="7" spans="1:40" x14ac:dyDescent="0.35">
      <c r="A7" s="2" t="s">
        <v>26</v>
      </c>
      <c r="B7" s="2">
        <v>2</v>
      </c>
      <c r="C7" s="3">
        <v>0</v>
      </c>
      <c r="D7" s="3">
        <v>1</v>
      </c>
      <c r="E7" s="3">
        <v>0</v>
      </c>
      <c r="F7" s="3">
        <v>0</v>
      </c>
      <c r="G7" s="3">
        <v>0</v>
      </c>
      <c r="H7" s="3">
        <v>0</v>
      </c>
      <c r="I7" s="3">
        <v>0</v>
      </c>
      <c r="J7" s="3">
        <v>1</v>
      </c>
      <c r="K7" s="3">
        <v>0</v>
      </c>
      <c r="L7" s="3">
        <v>0</v>
      </c>
      <c r="M7" s="3">
        <v>1</v>
      </c>
      <c r="N7" s="3">
        <v>1</v>
      </c>
      <c r="O7" s="3">
        <v>0</v>
      </c>
      <c r="P7" s="3">
        <v>1</v>
      </c>
      <c r="Q7" s="3">
        <v>0</v>
      </c>
      <c r="R7" s="3">
        <v>0</v>
      </c>
      <c r="S7" s="3">
        <v>0</v>
      </c>
      <c r="T7" s="3">
        <v>0</v>
      </c>
      <c r="U7" s="3">
        <v>0</v>
      </c>
      <c r="V7" s="3">
        <v>0</v>
      </c>
      <c r="W7" s="3">
        <v>0</v>
      </c>
      <c r="X7" s="3">
        <v>0</v>
      </c>
      <c r="Y7" s="3">
        <v>0</v>
      </c>
      <c r="Z7" s="3">
        <v>0</v>
      </c>
      <c r="AA7" s="3">
        <v>0</v>
      </c>
      <c r="AB7" s="3">
        <v>0</v>
      </c>
      <c r="AC7" s="3">
        <v>0</v>
      </c>
      <c r="AD7" s="3">
        <v>0</v>
      </c>
      <c r="AE7" s="3">
        <v>1</v>
      </c>
      <c r="AF7" s="3">
        <v>0</v>
      </c>
      <c r="AG7" s="3">
        <v>0</v>
      </c>
      <c r="AH7" s="3">
        <v>0</v>
      </c>
      <c r="AI7" s="3">
        <v>0</v>
      </c>
      <c r="AJ7" s="3">
        <v>0</v>
      </c>
      <c r="AK7" s="3">
        <v>0</v>
      </c>
      <c r="AL7" s="3">
        <v>0</v>
      </c>
      <c r="AM7" s="3" t="s">
        <v>239</v>
      </c>
      <c r="AN7" s="6"/>
    </row>
    <row r="8" spans="1:40" x14ac:dyDescent="0.35">
      <c r="A8" s="2" t="s">
        <v>14</v>
      </c>
      <c r="B8" s="2">
        <v>9</v>
      </c>
      <c r="C8" s="3">
        <v>0</v>
      </c>
      <c r="D8" s="3">
        <v>3</v>
      </c>
      <c r="E8" s="3">
        <v>0</v>
      </c>
      <c r="F8" s="3">
        <v>1</v>
      </c>
      <c r="G8" s="3">
        <v>1</v>
      </c>
      <c r="H8" s="3">
        <v>0</v>
      </c>
      <c r="I8" s="3">
        <v>1</v>
      </c>
      <c r="J8" s="3">
        <v>0</v>
      </c>
      <c r="K8" s="3">
        <v>1</v>
      </c>
      <c r="L8" s="3">
        <v>2</v>
      </c>
      <c r="M8" s="3">
        <v>9</v>
      </c>
      <c r="N8" s="3">
        <v>2</v>
      </c>
      <c r="O8" s="3">
        <v>3</v>
      </c>
      <c r="P8" s="3">
        <v>0</v>
      </c>
      <c r="Q8" s="3">
        <v>0</v>
      </c>
      <c r="R8" s="3">
        <v>3</v>
      </c>
      <c r="S8" s="3">
        <v>2</v>
      </c>
      <c r="T8" s="3">
        <v>2</v>
      </c>
      <c r="U8" s="3">
        <v>0</v>
      </c>
      <c r="V8" s="3">
        <v>0</v>
      </c>
      <c r="W8" s="3">
        <v>1</v>
      </c>
      <c r="X8" s="3">
        <v>5</v>
      </c>
      <c r="Y8" s="3">
        <v>7</v>
      </c>
      <c r="Z8" s="3">
        <v>5</v>
      </c>
      <c r="AA8" s="3">
        <v>2</v>
      </c>
      <c r="AB8" s="3">
        <v>1</v>
      </c>
      <c r="AC8" s="3">
        <v>1</v>
      </c>
      <c r="AD8" s="3">
        <v>3</v>
      </c>
      <c r="AE8" s="3">
        <v>1</v>
      </c>
      <c r="AF8" s="3">
        <v>0</v>
      </c>
      <c r="AG8" s="3">
        <v>1</v>
      </c>
      <c r="AH8" s="3">
        <v>0</v>
      </c>
      <c r="AI8" s="3">
        <v>0</v>
      </c>
      <c r="AJ8" s="3">
        <v>3</v>
      </c>
      <c r="AK8" s="3">
        <v>3</v>
      </c>
      <c r="AL8" s="3">
        <v>1</v>
      </c>
      <c r="AM8" s="3" t="s">
        <v>82</v>
      </c>
      <c r="AN8" s="6"/>
    </row>
    <row r="9" spans="1:40" ht="101.5" x14ac:dyDescent="0.35">
      <c r="A9" s="2" t="s">
        <v>3</v>
      </c>
      <c r="B9" s="2">
        <v>94</v>
      </c>
      <c r="C9" s="3">
        <v>39</v>
      </c>
      <c r="D9" s="3">
        <v>47</v>
      </c>
      <c r="E9" s="3">
        <v>30</v>
      </c>
      <c r="F9" s="3">
        <v>11</v>
      </c>
      <c r="G9" s="3">
        <v>25</v>
      </c>
      <c r="H9" s="3">
        <v>13</v>
      </c>
      <c r="I9" s="3">
        <v>20</v>
      </c>
      <c r="J9" s="3">
        <v>19</v>
      </c>
      <c r="K9" s="3">
        <v>15</v>
      </c>
      <c r="L9" s="3">
        <v>23</v>
      </c>
      <c r="M9" s="3">
        <v>52</v>
      </c>
      <c r="N9" s="3">
        <v>25</v>
      </c>
      <c r="O9" s="3">
        <v>15</v>
      </c>
      <c r="P9" s="3">
        <v>12</v>
      </c>
      <c r="Q9" s="3">
        <v>12</v>
      </c>
      <c r="R9" s="3">
        <v>12</v>
      </c>
      <c r="S9" s="3">
        <v>23</v>
      </c>
      <c r="T9" s="3">
        <v>17</v>
      </c>
      <c r="U9" s="3">
        <v>20</v>
      </c>
      <c r="V9" s="3">
        <v>18</v>
      </c>
      <c r="W9" s="3">
        <v>18</v>
      </c>
      <c r="X9" s="3">
        <v>24</v>
      </c>
      <c r="Y9" s="3">
        <v>24</v>
      </c>
      <c r="Z9" s="3">
        <v>67</v>
      </c>
      <c r="AA9" s="3">
        <v>10</v>
      </c>
      <c r="AB9" s="3">
        <v>32</v>
      </c>
      <c r="AC9" s="3">
        <v>8</v>
      </c>
      <c r="AD9" s="3">
        <v>27</v>
      </c>
      <c r="AE9" s="3">
        <v>24</v>
      </c>
      <c r="AF9" s="3">
        <v>15</v>
      </c>
      <c r="AG9" s="3">
        <v>8</v>
      </c>
      <c r="AH9" s="3">
        <v>14</v>
      </c>
      <c r="AI9" s="3">
        <v>18</v>
      </c>
      <c r="AJ9" s="3">
        <v>29</v>
      </c>
      <c r="AK9" s="3">
        <v>22</v>
      </c>
      <c r="AL9" s="3">
        <v>53</v>
      </c>
      <c r="AM9" s="9" t="s">
        <v>238</v>
      </c>
      <c r="AN9" s="6"/>
    </row>
    <row r="10" spans="1:40" ht="58" x14ac:dyDescent="0.35">
      <c r="A10" s="2" t="s">
        <v>244</v>
      </c>
      <c r="B10" s="2">
        <v>34</v>
      </c>
      <c r="C10" s="3">
        <v>12</v>
      </c>
      <c r="D10" s="3">
        <v>11</v>
      </c>
      <c r="E10" s="3">
        <v>8</v>
      </c>
      <c r="F10" s="3">
        <v>5</v>
      </c>
      <c r="G10" s="3">
        <v>7</v>
      </c>
      <c r="H10" s="3">
        <v>3</v>
      </c>
      <c r="I10" s="3">
        <v>11</v>
      </c>
      <c r="J10" s="3">
        <v>7</v>
      </c>
      <c r="K10" s="3">
        <v>8</v>
      </c>
      <c r="L10" s="3">
        <v>6</v>
      </c>
      <c r="M10" s="3">
        <v>17</v>
      </c>
      <c r="N10" s="3">
        <v>7</v>
      </c>
      <c r="O10" s="3">
        <v>3</v>
      </c>
      <c r="P10" s="3">
        <v>9</v>
      </c>
      <c r="Q10" s="3">
        <v>3</v>
      </c>
      <c r="R10" s="3">
        <v>2</v>
      </c>
      <c r="S10" s="3">
        <v>5</v>
      </c>
      <c r="T10" s="3">
        <v>7</v>
      </c>
      <c r="U10" s="3">
        <v>9</v>
      </c>
      <c r="V10" s="3">
        <v>6</v>
      </c>
      <c r="W10" s="3">
        <v>11</v>
      </c>
      <c r="X10" s="3">
        <v>15</v>
      </c>
      <c r="Y10" s="3">
        <v>10</v>
      </c>
      <c r="Z10" s="3">
        <v>15</v>
      </c>
      <c r="AA10" s="3">
        <v>4</v>
      </c>
      <c r="AB10" s="3">
        <v>13</v>
      </c>
      <c r="AC10" s="3">
        <v>5</v>
      </c>
      <c r="AD10" s="3">
        <v>12</v>
      </c>
      <c r="AE10" s="3">
        <v>11</v>
      </c>
      <c r="AF10" s="3">
        <v>2</v>
      </c>
      <c r="AG10" s="3">
        <v>5</v>
      </c>
      <c r="AH10" s="3">
        <v>7</v>
      </c>
      <c r="AI10" s="3">
        <v>2</v>
      </c>
      <c r="AJ10" s="3">
        <v>12</v>
      </c>
      <c r="AK10" s="3">
        <v>6</v>
      </c>
      <c r="AL10" s="3">
        <v>16</v>
      </c>
      <c r="AM10" s="9" t="s">
        <v>107</v>
      </c>
      <c r="AN10" s="6"/>
    </row>
    <row r="11" spans="1:40" s="38" customFormat="1" ht="142.5" customHeight="1" x14ac:dyDescent="0.35">
      <c r="A11" s="35" t="s">
        <v>20</v>
      </c>
      <c r="B11" s="10">
        <v>37</v>
      </c>
      <c r="C11" s="36">
        <v>15</v>
      </c>
      <c r="D11" s="36">
        <v>16</v>
      </c>
      <c r="E11" s="36">
        <v>13</v>
      </c>
      <c r="F11" s="36">
        <v>1</v>
      </c>
      <c r="G11" s="36">
        <v>5</v>
      </c>
      <c r="H11" s="36">
        <v>5</v>
      </c>
      <c r="I11" s="36">
        <v>12.35</v>
      </c>
      <c r="J11" s="36">
        <v>10.95</v>
      </c>
      <c r="K11" s="36">
        <v>3.9</v>
      </c>
      <c r="L11" s="36">
        <v>3</v>
      </c>
      <c r="M11" s="36">
        <v>6.8</v>
      </c>
      <c r="N11" s="36">
        <v>3.45</v>
      </c>
      <c r="O11" s="36">
        <v>8.6999999999999993</v>
      </c>
      <c r="P11" s="36">
        <v>6.35</v>
      </c>
      <c r="Q11" s="36">
        <v>3.9</v>
      </c>
      <c r="R11" s="36">
        <v>4.8</v>
      </c>
      <c r="S11" s="36">
        <v>10.8</v>
      </c>
      <c r="T11" s="36">
        <v>2.9</v>
      </c>
      <c r="U11" s="36">
        <v>4.9000000000000004</v>
      </c>
      <c r="V11" s="36">
        <v>5.9</v>
      </c>
      <c r="W11" s="36">
        <v>7.35</v>
      </c>
      <c r="X11" s="36">
        <v>17.05</v>
      </c>
      <c r="Y11" s="36">
        <v>5.9</v>
      </c>
      <c r="Z11" s="36">
        <v>16.95</v>
      </c>
      <c r="AA11" s="36">
        <v>3.9</v>
      </c>
      <c r="AB11" s="36">
        <v>5.25</v>
      </c>
      <c r="AC11" s="36">
        <v>2</v>
      </c>
      <c r="AD11" s="36">
        <v>11.8</v>
      </c>
      <c r="AE11" s="36">
        <v>12.15</v>
      </c>
      <c r="AF11" s="36">
        <v>2.4500000000000002</v>
      </c>
      <c r="AG11" s="36">
        <v>4.9000000000000004</v>
      </c>
      <c r="AH11" s="36">
        <v>10.35</v>
      </c>
      <c r="AI11" s="36">
        <v>0.9</v>
      </c>
      <c r="AJ11" s="36">
        <v>16.05</v>
      </c>
      <c r="AK11" s="36">
        <v>7.25</v>
      </c>
      <c r="AL11" s="36">
        <v>13.15</v>
      </c>
      <c r="AM11" s="9" t="s">
        <v>240</v>
      </c>
      <c r="AN11" s="37"/>
    </row>
    <row r="12" spans="1:40" ht="43.5" x14ac:dyDescent="0.35">
      <c r="A12" s="2" t="s">
        <v>0</v>
      </c>
      <c r="B12" s="2">
        <v>23</v>
      </c>
      <c r="C12" s="3">
        <v>11</v>
      </c>
      <c r="D12" s="3">
        <v>13</v>
      </c>
      <c r="E12" s="3">
        <v>8</v>
      </c>
      <c r="F12" s="3">
        <v>3</v>
      </c>
      <c r="G12" s="3">
        <v>8</v>
      </c>
      <c r="H12" s="3">
        <v>4</v>
      </c>
      <c r="I12" s="3">
        <v>8</v>
      </c>
      <c r="J12" s="3">
        <v>5</v>
      </c>
      <c r="K12" s="3">
        <v>6</v>
      </c>
      <c r="L12" s="3">
        <v>4</v>
      </c>
      <c r="M12" s="3">
        <v>9</v>
      </c>
      <c r="N12" s="3">
        <v>10</v>
      </c>
      <c r="O12" s="3">
        <v>2</v>
      </c>
      <c r="P12" s="3">
        <v>6</v>
      </c>
      <c r="Q12" s="3">
        <v>3</v>
      </c>
      <c r="R12" s="3">
        <v>1</v>
      </c>
      <c r="S12" s="3">
        <v>6</v>
      </c>
      <c r="T12" s="3">
        <v>3</v>
      </c>
      <c r="U12" s="3">
        <v>5</v>
      </c>
      <c r="V12" s="3">
        <v>6</v>
      </c>
      <c r="W12" s="3">
        <v>5</v>
      </c>
      <c r="X12" s="3">
        <v>12</v>
      </c>
      <c r="Y12" s="3">
        <v>8</v>
      </c>
      <c r="Z12" s="3">
        <v>5</v>
      </c>
      <c r="AA12" s="3">
        <v>1</v>
      </c>
      <c r="AB12" s="3">
        <v>7</v>
      </c>
      <c r="AC12" s="3">
        <v>5</v>
      </c>
      <c r="AD12" s="3">
        <v>14</v>
      </c>
      <c r="AE12" s="3">
        <v>6</v>
      </c>
      <c r="AF12" s="3">
        <v>3</v>
      </c>
      <c r="AG12" s="3">
        <v>0</v>
      </c>
      <c r="AH12" s="3">
        <v>2</v>
      </c>
      <c r="AI12" s="3">
        <v>2</v>
      </c>
      <c r="AJ12" s="3">
        <v>8</v>
      </c>
      <c r="AK12" s="3">
        <v>6</v>
      </c>
      <c r="AL12" s="3">
        <v>4</v>
      </c>
      <c r="AM12" s="9" t="s">
        <v>108</v>
      </c>
    </row>
    <row r="13" spans="1:40" s="38" customFormat="1" ht="116" x14ac:dyDescent="0.35">
      <c r="A13" s="35" t="s">
        <v>53</v>
      </c>
      <c r="B13" s="10">
        <v>48</v>
      </c>
      <c r="C13" s="36">
        <v>17</v>
      </c>
      <c r="D13" s="36">
        <v>15.4</v>
      </c>
      <c r="E13" s="36">
        <v>14.95</v>
      </c>
      <c r="F13" s="36">
        <v>5.55</v>
      </c>
      <c r="G13" s="36">
        <v>22.95</v>
      </c>
      <c r="H13" s="36">
        <v>3.1</v>
      </c>
      <c r="I13" s="36">
        <v>8.65</v>
      </c>
      <c r="J13" s="36">
        <v>14.05</v>
      </c>
      <c r="K13" s="36">
        <v>6.1</v>
      </c>
      <c r="L13" s="36">
        <v>5</v>
      </c>
      <c r="M13" s="36">
        <v>16.2</v>
      </c>
      <c r="N13" s="36">
        <v>7.55</v>
      </c>
      <c r="O13" s="36">
        <v>9.3000000000000007</v>
      </c>
      <c r="P13" s="36">
        <v>5.65</v>
      </c>
      <c r="Q13" s="36">
        <v>4.0999999999999996</v>
      </c>
      <c r="R13" s="36">
        <v>4.2</v>
      </c>
      <c r="S13" s="36">
        <v>9.1999999999999993</v>
      </c>
      <c r="T13" s="36">
        <v>8.1</v>
      </c>
      <c r="U13" s="36">
        <v>8.1</v>
      </c>
      <c r="V13" s="36">
        <v>7.1</v>
      </c>
      <c r="W13" s="36">
        <v>3.6500000000000004</v>
      </c>
      <c r="X13" s="36">
        <v>13.95</v>
      </c>
      <c r="Y13" s="36">
        <v>10.1</v>
      </c>
      <c r="Z13" s="36">
        <v>26.05</v>
      </c>
      <c r="AA13" s="36">
        <v>5.0999999999999996</v>
      </c>
      <c r="AB13" s="36">
        <v>9.75</v>
      </c>
      <c r="AC13" s="36">
        <v>10</v>
      </c>
      <c r="AD13" s="36">
        <v>9.1999999999999993</v>
      </c>
      <c r="AE13" s="36">
        <v>13.850000000000001</v>
      </c>
      <c r="AF13" s="36">
        <v>6.55</v>
      </c>
      <c r="AG13" s="36">
        <v>3.1</v>
      </c>
      <c r="AH13" s="36">
        <v>6.65</v>
      </c>
      <c r="AI13" s="36">
        <v>2.1</v>
      </c>
      <c r="AJ13" s="36">
        <v>16.95</v>
      </c>
      <c r="AK13" s="36">
        <v>7.75</v>
      </c>
      <c r="AL13" s="36">
        <v>14.850000000000001</v>
      </c>
      <c r="AM13" s="9" t="s">
        <v>109</v>
      </c>
      <c r="AN13" s="37"/>
    </row>
    <row r="14" spans="1:40" x14ac:dyDescent="0.35">
      <c r="A14" s="2" t="s">
        <v>23</v>
      </c>
      <c r="B14" s="2">
        <v>22</v>
      </c>
      <c r="C14" s="3">
        <v>7</v>
      </c>
      <c r="D14" s="3">
        <v>5</v>
      </c>
      <c r="E14" s="3">
        <v>6</v>
      </c>
      <c r="F14" s="3">
        <v>4</v>
      </c>
      <c r="G14" s="3">
        <v>12</v>
      </c>
      <c r="H14" s="3">
        <v>1</v>
      </c>
      <c r="I14" s="3">
        <v>2</v>
      </c>
      <c r="J14" s="3">
        <v>3</v>
      </c>
      <c r="K14" s="3">
        <v>5</v>
      </c>
      <c r="L14" s="3">
        <v>1</v>
      </c>
      <c r="M14" s="3">
        <v>5</v>
      </c>
      <c r="N14" s="3">
        <v>4</v>
      </c>
      <c r="O14" s="3">
        <v>3</v>
      </c>
      <c r="P14" s="3">
        <v>5</v>
      </c>
      <c r="Q14" s="3">
        <v>0</v>
      </c>
      <c r="R14" s="3">
        <v>3</v>
      </c>
      <c r="S14" s="3">
        <v>6</v>
      </c>
      <c r="T14" s="3">
        <v>3</v>
      </c>
      <c r="U14" s="3">
        <v>3</v>
      </c>
      <c r="V14" s="3">
        <v>2</v>
      </c>
      <c r="W14" s="3">
        <v>5</v>
      </c>
      <c r="X14" s="3">
        <v>6</v>
      </c>
      <c r="Y14" s="3">
        <v>2</v>
      </c>
      <c r="Z14" s="3">
        <v>15</v>
      </c>
      <c r="AA14" s="3">
        <v>1</v>
      </c>
      <c r="AB14" s="3">
        <v>4</v>
      </c>
      <c r="AC14" s="3">
        <v>3</v>
      </c>
      <c r="AD14" s="3">
        <v>9</v>
      </c>
      <c r="AE14" s="3">
        <v>5</v>
      </c>
      <c r="AF14" s="3">
        <v>3</v>
      </c>
      <c r="AG14" s="3">
        <v>2</v>
      </c>
      <c r="AH14" s="3">
        <v>5</v>
      </c>
      <c r="AI14" s="3">
        <v>1</v>
      </c>
      <c r="AJ14" s="3">
        <v>8</v>
      </c>
      <c r="AK14" s="3">
        <v>5</v>
      </c>
      <c r="AL14" s="3">
        <v>8</v>
      </c>
      <c r="AM14" s="3" t="s">
        <v>239</v>
      </c>
      <c r="AN14" s="6"/>
    </row>
    <row r="15" spans="1:40" x14ac:dyDescent="0.35">
      <c r="A15" s="2" t="s">
        <v>6</v>
      </c>
      <c r="B15" s="2">
        <v>25</v>
      </c>
      <c r="C15" s="3">
        <v>7</v>
      </c>
      <c r="D15" s="3">
        <v>6</v>
      </c>
      <c r="E15" s="3">
        <v>8</v>
      </c>
      <c r="F15" s="3">
        <v>1</v>
      </c>
      <c r="G15" s="3">
        <v>6</v>
      </c>
      <c r="H15" s="3">
        <v>4</v>
      </c>
      <c r="I15" s="3">
        <v>9</v>
      </c>
      <c r="J15" s="3">
        <v>4</v>
      </c>
      <c r="K15" s="3">
        <v>3</v>
      </c>
      <c r="L15" s="3">
        <v>3</v>
      </c>
      <c r="M15" s="3">
        <v>15</v>
      </c>
      <c r="N15" s="3">
        <v>8</v>
      </c>
      <c r="O15" s="3">
        <v>5</v>
      </c>
      <c r="P15" s="3">
        <v>2</v>
      </c>
      <c r="Q15" s="3">
        <v>4</v>
      </c>
      <c r="R15" s="3">
        <v>5</v>
      </c>
      <c r="S15" s="3">
        <v>6</v>
      </c>
      <c r="T15" s="3">
        <v>4</v>
      </c>
      <c r="U15" s="3">
        <v>5</v>
      </c>
      <c r="V15" s="3">
        <v>5</v>
      </c>
      <c r="W15" s="3">
        <v>4</v>
      </c>
      <c r="X15" s="3">
        <v>9</v>
      </c>
      <c r="Y15" s="3">
        <v>8</v>
      </c>
      <c r="Z15" s="3">
        <v>11</v>
      </c>
      <c r="AA15" s="3">
        <v>2</v>
      </c>
      <c r="AB15" s="3">
        <v>7</v>
      </c>
      <c r="AC15" s="3">
        <v>3</v>
      </c>
      <c r="AD15" s="3">
        <v>10</v>
      </c>
      <c r="AE15" s="3">
        <v>4</v>
      </c>
      <c r="AF15" s="3">
        <v>4</v>
      </c>
      <c r="AG15" s="3">
        <v>1</v>
      </c>
      <c r="AH15" s="3">
        <v>3</v>
      </c>
      <c r="AI15" s="3">
        <v>0</v>
      </c>
      <c r="AJ15" s="3">
        <v>6</v>
      </c>
      <c r="AK15" s="3">
        <v>3</v>
      </c>
      <c r="AL15" s="3">
        <v>6</v>
      </c>
      <c r="AM15" s="3" t="s">
        <v>110</v>
      </c>
      <c r="AN15" s="6"/>
    </row>
    <row r="16" spans="1:40" x14ac:dyDescent="0.35">
      <c r="A16" s="2" t="s">
        <v>28</v>
      </c>
      <c r="B16" s="2">
        <v>4</v>
      </c>
      <c r="C16" s="3">
        <v>2</v>
      </c>
      <c r="D16" s="3">
        <v>1</v>
      </c>
      <c r="E16" s="3">
        <v>2</v>
      </c>
      <c r="F16" s="3">
        <v>2</v>
      </c>
      <c r="G16" s="3">
        <v>3</v>
      </c>
      <c r="H16" s="3">
        <v>1</v>
      </c>
      <c r="I16" s="3">
        <v>1</v>
      </c>
      <c r="J16" s="3">
        <v>2</v>
      </c>
      <c r="K16" s="3">
        <v>2</v>
      </c>
      <c r="L16" s="3">
        <v>0</v>
      </c>
      <c r="M16" s="3">
        <v>1</v>
      </c>
      <c r="N16" s="3">
        <v>0</v>
      </c>
      <c r="O16" s="3">
        <v>2</v>
      </c>
      <c r="P16" s="3">
        <v>2</v>
      </c>
      <c r="Q16" s="3">
        <v>2</v>
      </c>
      <c r="R16" s="3">
        <v>1</v>
      </c>
      <c r="S16" s="3">
        <v>1</v>
      </c>
      <c r="T16" s="3">
        <v>2</v>
      </c>
      <c r="U16" s="3">
        <v>3</v>
      </c>
      <c r="V16" s="3">
        <v>3</v>
      </c>
      <c r="W16" s="3">
        <v>2</v>
      </c>
      <c r="X16" s="3">
        <v>2</v>
      </c>
      <c r="Y16" s="3">
        <v>2</v>
      </c>
      <c r="Z16" s="3">
        <v>3</v>
      </c>
      <c r="AA16" s="3">
        <v>1</v>
      </c>
      <c r="AB16" s="3">
        <v>3</v>
      </c>
      <c r="AC16" s="3">
        <v>2</v>
      </c>
      <c r="AD16" s="3">
        <v>3</v>
      </c>
      <c r="AE16" s="3">
        <v>2</v>
      </c>
      <c r="AF16" s="3">
        <v>0</v>
      </c>
      <c r="AG16" s="3">
        <v>1</v>
      </c>
      <c r="AH16" s="3">
        <v>1</v>
      </c>
      <c r="AI16" s="3">
        <v>2</v>
      </c>
      <c r="AJ16" s="3">
        <v>3</v>
      </c>
      <c r="AK16" s="3">
        <v>2</v>
      </c>
      <c r="AL16" s="3">
        <v>1</v>
      </c>
      <c r="AM16" s="3" t="s">
        <v>239</v>
      </c>
      <c r="AN16" s="6"/>
    </row>
    <row r="17" spans="1:40" x14ac:dyDescent="0.35">
      <c r="A17" s="2" t="s">
        <v>29</v>
      </c>
      <c r="B17" s="2">
        <v>12</v>
      </c>
      <c r="C17" s="3">
        <v>5</v>
      </c>
      <c r="D17" s="3">
        <v>6</v>
      </c>
      <c r="E17" s="3">
        <v>5</v>
      </c>
      <c r="F17" s="3">
        <v>1</v>
      </c>
      <c r="G17" s="3">
        <v>3</v>
      </c>
      <c r="H17" s="3">
        <v>2</v>
      </c>
      <c r="I17" s="3">
        <v>2</v>
      </c>
      <c r="J17" s="3">
        <v>1</v>
      </c>
      <c r="K17" s="3">
        <v>0</v>
      </c>
      <c r="L17" s="3">
        <v>1</v>
      </c>
      <c r="M17" s="3">
        <v>7</v>
      </c>
      <c r="N17" s="3">
        <v>4</v>
      </c>
      <c r="O17" s="3">
        <v>1</v>
      </c>
      <c r="P17" s="3">
        <v>2</v>
      </c>
      <c r="Q17" s="3">
        <v>1</v>
      </c>
      <c r="R17" s="3">
        <v>0</v>
      </c>
      <c r="S17" s="3">
        <v>7</v>
      </c>
      <c r="T17" s="3">
        <v>1</v>
      </c>
      <c r="U17" s="3">
        <v>5</v>
      </c>
      <c r="V17" s="3">
        <v>2</v>
      </c>
      <c r="W17" s="3">
        <v>3</v>
      </c>
      <c r="X17" s="3">
        <v>5</v>
      </c>
      <c r="Y17" s="3">
        <v>6</v>
      </c>
      <c r="Z17" s="3">
        <v>6</v>
      </c>
      <c r="AA17" s="3">
        <v>0</v>
      </c>
      <c r="AB17" s="3">
        <v>3</v>
      </c>
      <c r="AC17" s="3">
        <v>1</v>
      </c>
      <c r="AD17" s="3">
        <v>9</v>
      </c>
      <c r="AE17" s="3">
        <v>6</v>
      </c>
      <c r="AF17" s="3">
        <v>2</v>
      </c>
      <c r="AG17" s="3">
        <v>2</v>
      </c>
      <c r="AH17" s="3">
        <v>1</v>
      </c>
      <c r="AI17" s="3">
        <v>0</v>
      </c>
      <c r="AJ17" s="3">
        <v>2</v>
      </c>
      <c r="AK17" s="3">
        <v>3</v>
      </c>
      <c r="AL17" s="3">
        <v>2</v>
      </c>
      <c r="AM17" s="3" t="s">
        <v>239</v>
      </c>
      <c r="AN17" s="6"/>
    </row>
    <row r="18" spans="1:40" ht="43.5" x14ac:dyDescent="0.35">
      <c r="A18" s="2" t="s">
        <v>32</v>
      </c>
      <c r="B18" s="2">
        <v>29</v>
      </c>
      <c r="C18" s="3">
        <v>13</v>
      </c>
      <c r="D18" s="3">
        <v>13</v>
      </c>
      <c r="E18" s="3">
        <v>9</v>
      </c>
      <c r="F18" s="3">
        <v>5</v>
      </c>
      <c r="G18" s="3">
        <v>4</v>
      </c>
      <c r="H18" s="3">
        <v>4</v>
      </c>
      <c r="I18" s="3">
        <v>6</v>
      </c>
      <c r="J18" s="3">
        <v>7</v>
      </c>
      <c r="K18" s="3">
        <v>8</v>
      </c>
      <c r="L18" s="3">
        <v>4</v>
      </c>
      <c r="M18" s="3">
        <v>7</v>
      </c>
      <c r="N18" s="3">
        <v>1</v>
      </c>
      <c r="O18" s="3">
        <v>6</v>
      </c>
      <c r="P18" s="3">
        <v>5</v>
      </c>
      <c r="Q18" s="3">
        <v>2</v>
      </c>
      <c r="R18" s="3">
        <v>3</v>
      </c>
      <c r="S18" s="3">
        <v>7</v>
      </c>
      <c r="T18" s="3">
        <v>2</v>
      </c>
      <c r="U18" s="3">
        <v>7</v>
      </c>
      <c r="V18" s="3">
        <v>6</v>
      </c>
      <c r="W18" s="3">
        <v>9</v>
      </c>
      <c r="X18" s="3">
        <v>19</v>
      </c>
      <c r="Y18" s="3">
        <v>12</v>
      </c>
      <c r="Z18" s="3">
        <v>9</v>
      </c>
      <c r="AA18" s="3">
        <v>6</v>
      </c>
      <c r="AB18" s="3">
        <v>8</v>
      </c>
      <c r="AC18" s="3">
        <v>6</v>
      </c>
      <c r="AD18" s="3">
        <v>12</v>
      </c>
      <c r="AE18" s="3">
        <v>9</v>
      </c>
      <c r="AF18" s="3">
        <v>2</v>
      </c>
      <c r="AG18" s="3">
        <v>2</v>
      </c>
      <c r="AH18" s="3">
        <v>7</v>
      </c>
      <c r="AI18" s="3">
        <v>2</v>
      </c>
      <c r="AJ18" s="3">
        <v>20</v>
      </c>
      <c r="AK18" s="3">
        <v>6</v>
      </c>
      <c r="AL18" s="3">
        <v>13</v>
      </c>
      <c r="AM18" s="9" t="s">
        <v>111</v>
      </c>
      <c r="AN18" s="6"/>
    </row>
    <row r="19" spans="1:40" x14ac:dyDescent="0.35">
      <c r="A19" s="2" t="s">
        <v>33</v>
      </c>
      <c r="B19" s="2">
        <v>15</v>
      </c>
      <c r="C19" s="3">
        <v>3</v>
      </c>
      <c r="D19" s="3">
        <v>2</v>
      </c>
      <c r="E19" s="3">
        <v>3</v>
      </c>
      <c r="F19" s="3">
        <v>3</v>
      </c>
      <c r="G19" s="3">
        <v>9</v>
      </c>
      <c r="H19" s="3">
        <v>2</v>
      </c>
      <c r="I19" s="3">
        <v>3</v>
      </c>
      <c r="J19" s="3">
        <v>2</v>
      </c>
      <c r="K19" s="3">
        <v>2</v>
      </c>
      <c r="L19" s="3">
        <v>1</v>
      </c>
      <c r="M19" s="3">
        <v>1</v>
      </c>
      <c r="N19" s="3">
        <v>1</v>
      </c>
      <c r="O19" s="3">
        <v>2</v>
      </c>
      <c r="P19" s="3">
        <v>2</v>
      </c>
      <c r="Q19" s="3">
        <v>1</v>
      </c>
      <c r="R19" s="3">
        <v>1</v>
      </c>
      <c r="S19" s="3">
        <v>3</v>
      </c>
      <c r="T19" s="3">
        <v>1</v>
      </c>
      <c r="U19" s="3">
        <v>1</v>
      </c>
      <c r="V19" s="3">
        <v>1</v>
      </c>
      <c r="W19" s="3">
        <v>3</v>
      </c>
      <c r="X19" s="3">
        <v>5</v>
      </c>
      <c r="Y19" s="3">
        <v>2</v>
      </c>
      <c r="Z19" s="3">
        <v>6</v>
      </c>
      <c r="AA19" s="3">
        <v>1</v>
      </c>
      <c r="AB19" s="3">
        <v>6</v>
      </c>
      <c r="AC19" s="3">
        <v>1</v>
      </c>
      <c r="AD19" s="3">
        <v>4</v>
      </c>
      <c r="AE19" s="3">
        <v>4</v>
      </c>
      <c r="AF19" s="3">
        <v>1</v>
      </c>
      <c r="AG19" s="3">
        <v>0</v>
      </c>
      <c r="AH19" s="3">
        <v>1</v>
      </c>
      <c r="AI19" s="3">
        <v>1</v>
      </c>
      <c r="AJ19" s="3">
        <v>5</v>
      </c>
      <c r="AK19" s="3">
        <v>2</v>
      </c>
      <c r="AL19" s="3">
        <v>3</v>
      </c>
      <c r="AM19" s="3" t="s">
        <v>82</v>
      </c>
      <c r="AN19" s="6"/>
    </row>
    <row r="20" spans="1:40" x14ac:dyDescent="0.35">
      <c r="A20" s="2" t="s">
        <v>55</v>
      </c>
      <c r="B20" s="2">
        <v>2</v>
      </c>
      <c r="C20" s="3">
        <v>0</v>
      </c>
      <c r="D20" s="3">
        <v>0</v>
      </c>
      <c r="E20" s="3">
        <v>0</v>
      </c>
      <c r="F20" s="3">
        <v>0</v>
      </c>
      <c r="G20" s="3">
        <v>0</v>
      </c>
      <c r="H20" s="3">
        <v>0</v>
      </c>
      <c r="I20" s="3">
        <v>0</v>
      </c>
      <c r="J20" s="3">
        <v>1</v>
      </c>
      <c r="K20" s="3">
        <v>0</v>
      </c>
      <c r="L20" s="3">
        <v>0</v>
      </c>
      <c r="M20" s="3">
        <v>1</v>
      </c>
      <c r="N20" s="3">
        <v>0</v>
      </c>
      <c r="O20" s="3">
        <v>0</v>
      </c>
      <c r="P20" s="3">
        <v>0</v>
      </c>
      <c r="Q20" s="3">
        <v>0</v>
      </c>
      <c r="R20" s="3">
        <v>0</v>
      </c>
      <c r="S20" s="3">
        <v>0</v>
      </c>
      <c r="T20" s="3">
        <v>0</v>
      </c>
      <c r="U20" s="3">
        <v>0</v>
      </c>
      <c r="V20" s="3">
        <v>0</v>
      </c>
      <c r="W20" s="3">
        <v>0</v>
      </c>
      <c r="X20" s="3">
        <v>0</v>
      </c>
      <c r="Y20" s="3">
        <v>0</v>
      </c>
      <c r="Z20" s="3">
        <v>2</v>
      </c>
      <c r="AA20" s="3">
        <v>0</v>
      </c>
      <c r="AB20" s="3">
        <v>1</v>
      </c>
      <c r="AC20" s="3">
        <v>0</v>
      </c>
      <c r="AD20" s="3">
        <v>0</v>
      </c>
      <c r="AE20" s="3">
        <v>0</v>
      </c>
      <c r="AF20" s="3">
        <v>1</v>
      </c>
      <c r="AG20" s="3">
        <v>0</v>
      </c>
      <c r="AH20" s="3">
        <v>0</v>
      </c>
      <c r="AI20" s="3">
        <v>0</v>
      </c>
      <c r="AJ20" s="3">
        <v>1</v>
      </c>
      <c r="AK20" s="3">
        <v>0</v>
      </c>
      <c r="AL20" s="3">
        <v>1</v>
      </c>
      <c r="AM20" s="3" t="s">
        <v>239</v>
      </c>
      <c r="AN20" s="6"/>
    </row>
    <row r="21" spans="1:40" x14ac:dyDescent="0.35">
      <c r="A21" s="2" t="s">
        <v>11</v>
      </c>
      <c r="B21" s="2">
        <v>15</v>
      </c>
      <c r="C21" s="3">
        <v>7</v>
      </c>
      <c r="D21" s="3">
        <v>9</v>
      </c>
      <c r="E21" s="3">
        <v>7</v>
      </c>
      <c r="F21" s="3">
        <v>2</v>
      </c>
      <c r="G21" s="3">
        <v>4</v>
      </c>
      <c r="H21" s="3">
        <v>2</v>
      </c>
      <c r="I21" s="3">
        <v>7</v>
      </c>
      <c r="J21" s="3">
        <v>3</v>
      </c>
      <c r="K21" s="3">
        <v>4</v>
      </c>
      <c r="L21" s="3">
        <v>4</v>
      </c>
      <c r="M21" s="3">
        <v>5</v>
      </c>
      <c r="N21" s="3">
        <v>3</v>
      </c>
      <c r="O21" s="3">
        <v>2</v>
      </c>
      <c r="P21" s="3">
        <v>5</v>
      </c>
      <c r="Q21" s="3">
        <v>3</v>
      </c>
      <c r="R21" s="3">
        <v>4</v>
      </c>
      <c r="S21" s="3">
        <v>6</v>
      </c>
      <c r="T21" s="3">
        <v>5</v>
      </c>
      <c r="U21" s="3">
        <v>4</v>
      </c>
      <c r="V21" s="3">
        <v>4</v>
      </c>
      <c r="W21" s="3">
        <v>2</v>
      </c>
      <c r="X21" s="3">
        <v>7</v>
      </c>
      <c r="Y21" s="3">
        <v>3</v>
      </c>
      <c r="Z21" s="3">
        <v>8</v>
      </c>
      <c r="AA21" s="3">
        <v>2</v>
      </c>
      <c r="AB21" s="3">
        <v>3</v>
      </c>
      <c r="AC21" s="3">
        <v>1</v>
      </c>
      <c r="AD21" s="3">
        <v>5</v>
      </c>
      <c r="AE21" s="3">
        <v>7</v>
      </c>
      <c r="AF21" s="3">
        <v>5</v>
      </c>
      <c r="AG21" s="3">
        <v>4</v>
      </c>
      <c r="AH21" s="3">
        <v>3</v>
      </c>
      <c r="AI21" s="3">
        <v>4</v>
      </c>
      <c r="AJ21" s="3">
        <v>5</v>
      </c>
      <c r="AK21" s="3">
        <v>5</v>
      </c>
      <c r="AL21" s="3">
        <v>5</v>
      </c>
      <c r="AM21" s="3" t="s">
        <v>239</v>
      </c>
      <c r="AN21" s="6"/>
    </row>
    <row r="22" spans="1:40" x14ac:dyDescent="0.35">
      <c r="A22" s="2" t="s">
        <v>40</v>
      </c>
      <c r="B22" s="2">
        <v>4</v>
      </c>
      <c r="C22" s="3">
        <v>2</v>
      </c>
      <c r="D22" s="3">
        <v>3</v>
      </c>
      <c r="E22" s="3">
        <v>1</v>
      </c>
      <c r="F22" s="3">
        <v>1</v>
      </c>
      <c r="G22" s="3">
        <v>0</v>
      </c>
      <c r="H22" s="3">
        <v>1</v>
      </c>
      <c r="I22" s="3">
        <v>0</v>
      </c>
      <c r="J22" s="3">
        <v>1</v>
      </c>
      <c r="K22" s="3">
        <v>0</v>
      </c>
      <c r="L22" s="3">
        <v>1</v>
      </c>
      <c r="M22" s="3">
        <v>0</v>
      </c>
      <c r="N22" s="3">
        <v>1</v>
      </c>
      <c r="O22" s="3">
        <v>2</v>
      </c>
      <c r="P22" s="3">
        <v>0</v>
      </c>
      <c r="Q22" s="3">
        <v>1</v>
      </c>
      <c r="R22" s="3">
        <v>2</v>
      </c>
      <c r="S22" s="3">
        <v>1</v>
      </c>
      <c r="T22" s="3">
        <v>1</v>
      </c>
      <c r="U22" s="3">
        <v>0</v>
      </c>
      <c r="V22" s="3">
        <v>0</v>
      </c>
      <c r="W22" s="3">
        <v>1</v>
      </c>
      <c r="X22" s="3">
        <v>2</v>
      </c>
      <c r="Y22" s="3">
        <v>1</v>
      </c>
      <c r="Z22" s="3">
        <v>3</v>
      </c>
      <c r="AA22" s="3">
        <v>1</v>
      </c>
      <c r="AB22" s="3">
        <v>2</v>
      </c>
      <c r="AC22" s="3">
        <v>1</v>
      </c>
      <c r="AD22" s="3">
        <v>2</v>
      </c>
      <c r="AE22" s="3">
        <v>0</v>
      </c>
      <c r="AF22" s="3">
        <v>1</v>
      </c>
      <c r="AG22" s="3">
        <v>1</v>
      </c>
      <c r="AH22" s="3">
        <v>1</v>
      </c>
      <c r="AI22" s="3">
        <v>0</v>
      </c>
      <c r="AJ22" s="3">
        <v>1</v>
      </c>
      <c r="AK22" s="3">
        <v>0</v>
      </c>
      <c r="AL22" s="3">
        <v>3</v>
      </c>
      <c r="AM22" s="3" t="s">
        <v>239</v>
      </c>
      <c r="AN22" s="6"/>
    </row>
    <row r="23" spans="1:40" ht="72.5" x14ac:dyDescent="0.35">
      <c r="A23" s="2" t="s">
        <v>18</v>
      </c>
      <c r="B23" s="2">
        <v>10</v>
      </c>
      <c r="C23" s="3">
        <v>3</v>
      </c>
      <c r="D23" s="3">
        <v>3</v>
      </c>
      <c r="E23" s="3">
        <v>4</v>
      </c>
      <c r="F23" s="3">
        <v>0</v>
      </c>
      <c r="G23" s="3">
        <v>1</v>
      </c>
      <c r="H23" s="3">
        <v>2</v>
      </c>
      <c r="I23" s="3">
        <v>3</v>
      </c>
      <c r="J23" s="3">
        <v>1</v>
      </c>
      <c r="K23" s="3">
        <v>1</v>
      </c>
      <c r="L23" s="3">
        <v>2</v>
      </c>
      <c r="M23" s="3">
        <v>6</v>
      </c>
      <c r="N23" s="3">
        <v>4</v>
      </c>
      <c r="O23" s="3">
        <v>2</v>
      </c>
      <c r="P23" s="3">
        <v>1</v>
      </c>
      <c r="Q23" s="3">
        <v>0</v>
      </c>
      <c r="R23" s="3">
        <v>1</v>
      </c>
      <c r="S23" s="3">
        <v>2</v>
      </c>
      <c r="T23" s="3">
        <v>2</v>
      </c>
      <c r="U23" s="3">
        <v>1</v>
      </c>
      <c r="V23" s="3">
        <v>2</v>
      </c>
      <c r="W23" s="3">
        <v>3</v>
      </c>
      <c r="X23" s="3">
        <v>0</v>
      </c>
      <c r="Y23" s="3">
        <v>0</v>
      </c>
      <c r="Z23" s="3">
        <v>5</v>
      </c>
      <c r="AA23" s="3">
        <v>2</v>
      </c>
      <c r="AB23" s="3">
        <v>2</v>
      </c>
      <c r="AC23" s="3">
        <v>1</v>
      </c>
      <c r="AD23" s="3">
        <v>2</v>
      </c>
      <c r="AE23" s="3">
        <v>3</v>
      </c>
      <c r="AF23" s="3">
        <v>3</v>
      </c>
      <c r="AG23" s="3">
        <v>1</v>
      </c>
      <c r="AH23" s="3">
        <v>2</v>
      </c>
      <c r="AI23" s="3">
        <v>0</v>
      </c>
      <c r="AJ23" s="3">
        <v>2</v>
      </c>
      <c r="AK23" s="3">
        <v>3</v>
      </c>
      <c r="AL23" s="3">
        <v>4</v>
      </c>
      <c r="AM23" s="9" t="s">
        <v>112</v>
      </c>
      <c r="AN23" s="6"/>
    </row>
    <row r="24" spans="1:40" ht="101.5" x14ac:dyDescent="0.35">
      <c r="A24" s="2" t="s">
        <v>47</v>
      </c>
      <c r="B24" s="2">
        <v>32</v>
      </c>
      <c r="C24" s="3">
        <v>15</v>
      </c>
      <c r="D24" s="3">
        <v>14</v>
      </c>
      <c r="E24" s="3">
        <v>4</v>
      </c>
      <c r="F24" s="3">
        <v>3</v>
      </c>
      <c r="G24" s="3">
        <v>4</v>
      </c>
      <c r="H24" s="3">
        <v>5</v>
      </c>
      <c r="I24" s="3">
        <v>10</v>
      </c>
      <c r="J24" s="3">
        <v>4</v>
      </c>
      <c r="K24" s="3">
        <v>7</v>
      </c>
      <c r="L24" s="3">
        <v>6</v>
      </c>
      <c r="M24" s="3">
        <v>9</v>
      </c>
      <c r="N24" s="3">
        <v>6</v>
      </c>
      <c r="O24" s="3">
        <v>8</v>
      </c>
      <c r="P24" s="3">
        <v>8</v>
      </c>
      <c r="Q24" s="3">
        <v>3</v>
      </c>
      <c r="R24" s="3">
        <v>4</v>
      </c>
      <c r="S24" s="3">
        <v>7</v>
      </c>
      <c r="T24" s="3">
        <v>7</v>
      </c>
      <c r="U24" s="3">
        <v>5</v>
      </c>
      <c r="V24" s="3">
        <v>4</v>
      </c>
      <c r="W24" s="3">
        <v>4</v>
      </c>
      <c r="X24" s="3">
        <v>8</v>
      </c>
      <c r="Y24" s="3">
        <v>6</v>
      </c>
      <c r="Z24" s="3">
        <v>12</v>
      </c>
      <c r="AA24" s="3">
        <v>3</v>
      </c>
      <c r="AB24" s="3">
        <v>5</v>
      </c>
      <c r="AC24" s="3">
        <v>4</v>
      </c>
      <c r="AD24" s="3">
        <v>13</v>
      </c>
      <c r="AE24" s="3">
        <v>6</v>
      </c>
      <c r="AF24" s="3">
        <v>10</v>
      </c>
      <c r="AG24" s="3">
        <v>2</v>
      </c>
      <c r="AH24" s="3">
        <v>4</v>
      </c>
      <c r="AI24" s="3">
        <v>2</v>
      </c>
      <c r="AJ24" s="3">
        <v>10</v>
      </c>
      <c r="AK24" s="3">
        <v>7</v>
      </c>
      <c r="AL24" s="3">
        <v>9</v>
      </c>
      <c r="AM24" s="9" t="s">
        <v>113</v>
      </c>
      <c r="AN24" s="6"/>
    </row>
    <row r="25" spans="1:40" ht="29" x14ac:dyDescent="0.35">
      <c r="A25" s="2" t="s">
        <v>13</v>
      </c>
      <c r="B25" s="2">
        <v>32</v>
      </c>
      <c r="C25" s="3">
        <v>15</v>
      </c>
      <c r="D25" s="3">
        <v>13</v>
      </c>
      <c r="E25" s="3">
        <v>7</v>
      </c>
      <c r="F25" s="3">
        <v>8</v>
      </c>
      <c r="G25" s="3">
        <v>7</v>
      </c>
      <c r="H25" s="3">
        <v>3</v>
      </c>
      <c r="I25" s="3">
        <v>9</v>
      </c>
      <c r="J25" s="3">
        <v>9</v>
      </c>
      <c r="K25" s="3">
        <v>8</v>
      </c>
      <c r="L25" s="3">
        <v>3</v>
      </c>
      <c r="M25" s="3">
        <v>16</v>
      </c>
      <c r="N25" s="3">
        <v>5</v>
      </c>
      <c r="O25" s="3">
        <v>5</v>
      </c>
      <c r="P25" s="3">
        <v>5</v>
      </c>
      <c r="Q25" s="3">
        <v>2</v>
      </c>
      <c r="R25" s="3">
        <v>3</v>
      </c>
      <c r="S25" s="3">
        <v>8</v>
      </c>
      <c r="T25" s="3">
        <v>6</v>
      </c>
      <c r="U25" s="3">
        <v>4</v>
      </c>
      <c r="V25" s="3">
        <v>6</v>
      </c>
      <c r="W25" s="3">
        <v>7</v>
      </c>
      <c r="X25" s="3">
        <v>10</v>
      </c>
      <c r="Y25" s="3">
        <v>13</v>
      </c>
      <c r="Z25" s="3">
        <v>15</v>
      </c>
      <c r="AA25" s="3">
        <v>4</v>
      </c>
      <c r="AB25" s="3">
        <v>11</v>
      </c>
      <c r="AC25" s="3">
        <v>3</v>
      </c>
      <c r="AD25" s="3">
        <v>11</v>
      </c>
      <c r="AE25" s="3">
        <v>13</v>
      </c>
      <c r="AF25" s="3">
        <v>6</v>
      </c>
      <c r="AG25" s="3">
        <v>4</v>
      </c>
      <c r="AH25" s="3">
        <v>6</v>
      </c>
      <c r="AI25" s="3">
        <v>3</v>
      </c>
      <c r="AJ25" s="3">
        <v>13</v>
      </c>
      <c r="AK25" s="3">
        <v>7</v>
      </c>
      <c r="AL25" s="3">
        <v>13</v>
      </c>
      <c r="AM25" s="9" t="s">
        <v>114</v>
      </c>
      <c r="AN25" s="6"/>
    </row>
    <row r="26" spans="1:40" ht="174" x14ac:dyDescent="0.35">
      <c r="A26" s="2" t="s">
        <v>5</v>
      </c>
      <c r="B26" s="2">
        <v>64</v>
      </c>
      <c r="C26" s="3">
        <v>21</v>
      </c>
      <c r="D26" s="3">
        <v>24</v>
      </c>
      <c r="E26" s="3">
        <v>20</v>
      </c>
      <c r="F26" s="3">
        <v>5</v>
      </c>
      <c r="G26" s="3">
        <v>11</v>
      </c>
      <c r="H26" s="3">
        <v>6</v>
      </c>
      <c r="I26" s="3">
        <v>12</v>
      </c>
      <c r="J26" s="3">
        <v>12</v>
      </c>
      <c r="K26" s="3">
        <v>14</v>
      </c>
      <c r="L26" s="3">
        <v>8</v>
      </c>
      <c r="M26" s="3">
        <v>23</v>
      </c>
      <c r="N26" s="3">
        <v>13</v>
      </c>
      <c r="O26" s="3">
        <v>11</v>
      </c>
      <c r="P26" s="3">
        <v>11</v>
      </c>
      <c r="Q26" s="3">
        <v>10</v>
      </c>
      <c r="R26" s="3">
        <v>10</v>
      </c>
      <c r="S26" s="3">
        <v>13</v>
      </c>
      <c r="T26" s="3">
        <v>9</v>
      </c>
      <c r="U26" s="3">
        <v>13</v>
      </c>
      <c r="V26" s="3">
        <v>11</v>
      </c>
      <c r="W26" s="3">
        <v>10</v>
      </c>
      <c r="X26" s="3">
        <v>31</v>
      </c>
      <c r="Y26" s="3">
        <v>24</v>
      </c>
      <c r="Z26" s="3">
        <v>27</v>
      </c>
      <c r="AA26" s="3">
        <v>5</v>
      </c>
      <c r="AB26" s="3">
        <v>16</v>
      </c>
      <c r="AC26" s="3">
        <v>8</v>
      </c>
      <c r="AD26" s="3">
        <v>14</v>
      </c>
      <c r="AE26" s="3">
        <v>18</v>
      </c>
      <c r="AF26" s="3">
        <v>13</v>
      </c>
      <c r="AG26" s="3">
        <v>9</v>
      </c>
      <c r="AH26" s="3">
        <v>10</v>
      </c>
      <c r="AI26" s="3">
        <v>5</v>
      </c>
      <c r="AJ26" s="3">
        <v>30</v>
      </c>
      <c r="AK26" s="3">
        <v>17</v>
      </c>
      <c r="AL26" s="3">
        <v>14</v>
      </c>
      <c r="AM26" s="9" t="s">
        <v>115</v>
      </c>
      <c r="AN26" s="6"/>
    </row>
    <row r="27" spans="1:40" ht="130.5" x14ac:dyDescent="0.35">
      <c r="A27" s="2" t="s">
        <v>19</v>
      </c>
      <c r="B27" s="2">
        <v>10</v>
      </c>
      <c r="C27" s="3">
        <v>4</v>
      </c>
      <c r="D27" s="3">
        <v>7</v>
      </c>
      <c r="E27" s="3">
        <v>5</v>
      </c>
      <c r="F27" s="3">
        <v>1</v>
      </c>
      <c r="G27" s="3">
        <v>2</v>
      </c>
      <c r="H27" s="3">
        <v>1</v>
      </c>
      <c r="I27" s="3">
        <v>4</v>
      </c>
      <c r="J27" s="3">
        <v>2</v>
      </c>
      <c r="K27" s="3">
        <v>2</v>
      </c>
      <c r="L27" s="3">
        <v>3</v>
      </c>
      <c r="M27" s="3">
        <v>3</v>
      </c>
      <c r="N27" s="3">
        <v>1</v>
      </c>
      <c r="O27" s="3">
        <v>2</v>
      </c>
      <c r="P27" s="3">
        <v>2</v>
      </c>
      <c r="Q27" s="3">
        <v>2</v>
      </c>
      <c r="R27" s="3">
        <v>2</v>
      </c>
      <c r="S27" s="3">
        <v>6</v>
      </c>
      <c r="T27" s="3">
        <v>3</v>
      </c>
      <c r="U27" s="3">
        <v>4</v>
      </c>
      <c r="V27" s="3">
        <v>2</v>
      </c>
      <c r="W27" s="3">
        <v>2</v>
      </c>
      <c r="X27" s="3">
        <v>5</v>
      </c>
      <c r="Y27" s="3">
        <v>1</v>
      </c>
      <c r="Z27" s="3">
        <v>6</v>
      </c>
      <c r="AA27" s="3">
        <v>2</v>
      </c>
      <c r="AB27" s="3">
        <v>5</v>
      </c>
      <c r="AC27" s="3">
        <v>3</v>
      </c>
      <c r="AD27" s="3">
        <v>3</v>
      </c>
      <c r="AE27" s="3">
        <v>4</v>
      </c>
      <c r="AF27" s="3">
        <v>1</v>
      </c>
      <c r="AG27" s="3">
        <v>1</v>
      </c>
      <c r="AH27" s="3">
        <v>1</v>
      </c>
      <c r="AI27" s="3">
        <v>2</v>
      </c>
      <c r="AJ27" s="3">
        <v>4</v>
      </c>
      <c r="AK27" s="3">
        <v>2</v>
      </c>
      <c r="AL27" s="3">
        <v>4</v>
      </c>
      <c r="AM27" s="9" t="s">
        <v>243</v>
      </c>
      <c r="AN27" s="6"/>
    </row>
    <row r="28" spans="1:40" x14ac:dyDescent="0.35">
      <c r="A28" s="2" t="s">
        <v>57</v>
      </c>
      <c r="B28" s="2">
        <v>1</v>
      </c>
      <c r="C28" s="3">
        <v>0</v>
      </c>
      <c r="D28" s="3">
        <v>0</v>
      </c>
      <c r="E28" s="3">
        <v>0</v>
      </c>
      <c r="F28" s="3">
        <v>0</v>
      </c>
      <c r="G28" s="3">
        <v>0</v>
      </c>
      <c r="H28" s="3">
        <v>0</v>
      </c>
      <c r="I28" s="3">
        <v>0</v>
      </c>
      <c r="J28" s="3">
        <v>0</v>
      </c>
      <c r="K28" s="3">
        <v>0</v>
      </c>
      <c r="L28" s="3">
        <v>1</v>
      </c>
      <c r="M28" s="3">
        <v>1</v>
      </c>
      <c r="N28" s="3">
        <v>1</v>
      </c>
      <c r="O28" s="3">
        <v>0</v>
      </c>
      <c r="P28" s="3">
        <v>0</v>
      </c>
      <c r="Q28" s="3">
        <v>0</v>
      </c>
      <c r="R28" s="3">
        <v>0</v>
      </c>
      <c r="S28" s="3">
        <v>0</v>
      </c>
      <c r="T28" s="3">
        <v>0</v>
      </c>
      <c r="U28" s="3">
        <v>0</v>
      </c>
      <c r="V28" s="3">
        <v>0</v>
      </c>
      <c r="W28" s="3">
        <v>0</v>
      </c>
      <c r="X28" s="3">
        <v>0</v>
      </c>
      <c r="Y28" s="3">
        <v>0</v>
      </c>
      <c r="Z28" s="3">
        <v>0</v>
      </c>
      <c r="AA28" s="3">
        <v>0</v>
      </c>
      <c r="AB28" s="3">
        <v>0</v>
      </c>
      <c r="AC28" s="3">
        <v>0</v>
      </c>
      <c r="AD28" s="3">
        <v>1</v>
      </c>
      <c r="AE28" s="3">
        <v>0</v>
      </c>
      <c r="AF28" s="3">
        <v>0</v>
      </c>
      <c r="AG28" s="3">
        <v>0</v>
      </c>
      <c r="AH28" s="3">
        <v>0</v>
      </c>
      <c r="AI28" s="3">
        <v>0</v>
      </c>
      <c r="AJ28" s="3">
        <v>0</v>
      </c>
      <c r="AK28" s="3">
        <v>0</v>
      </c>
      <c r="AL28" s="3">
        <v>0</v>
      </c>
      <c r="AM28" s="3" t="s">
        <v>239</v>
      </c>
      <c r="AN28" s="6"/>
    </row>
    <row r="29" spans="1:40" x14ac:dyDescent="0.35">
      <c r="A29" s="2" t="s">
        <v>52</v>
      </c>
      <c r="B29" s="2">
        <v>4</v>
      </c>
      <c r="C29" s="3">
        <v>1</v>
      </c>
      <c r="D29" s="3">
        <v>1</v>
      </c>
      <c r="E29" s="3">
        <v>1</v>
      </c>
      <c r="F29" s="3">
        <v>0</v>
      </c>
      <c r="G29" s="3">
        <v>0</v>
      </c>
      <c r="H29" s="3">
        <v>0</v>
      </c>
      <c r="I29" s="3">
        <v>0</v>
      </c>
      <c r="J29" s="3">
        <v>1</v>
      </c>
      <c r="K29" s="3">
        <v>1</v>
      </c>
      <c r="L29" s="3">
        <v>1</v>
      </c>
      <c r="M29" s="3">
        <v>1</v>
      </c>
      <c r="N29" s="3">
        <v>0</v>
      </c>
      <c r="O29" s="3">
        <v>2</v>
      </c>
      <c r="P29" s="3">
        <v>1</v>
      </c>
      <c r="Q29" s="3">
        <v>0</v>
      </c>
      <c r="R29" s="3">
        <v>0</v>
      </c>
      <c r="S29" s="3">
        <v>1</v>
      </c>
      <c r="T29" s="3">
        <v>0</v>
      </c>
      <c r="U29" s="3">
        <v>1</v>
      </c>
      <c r="V29" s="3">
        <v>0</v>
      </c>
      <c r="W29" s="3">
        <v>1</v>
      </c>
      <c r="X29" s="3">
        <v>0</v>
      </c>
      <c r="Y29" s="3">
        <v>0</v>
      </c>
      <c r="Z29" s="3">
        <v>3</v>
      </c>
      <c r="AA29" s="3">
        <v>0</v>
      </c>
      <c r="AB29" s="3">
        <v>1</v>
      </c>
      <c r="AC29" s="3">
        <v>0</v>
      </c>
      <c r="AD29" s="3">
        <v>1</v>
      </c>
      <c r="AE29" s="3">
        <v>1</v>
      </c>
      <c r="AF29" s="3">
        <v>1</v>
      </c>
      <c r="AG29" s="3">
        <v>0</v>
      </c>
      <c r="AH29" s="3">
        <v>0</v>
      </c>
      <c r="AI29" s="3">
        <v>0</v>
      </c>
      <c r="AJ29" s="3">
        <v>0</v>
      </c>
      <c r="AK29" s="3">
        <v>0</v>
      </c>
      <c r="AL29" s="3">
        <v>2</v>
      </c>
      <c r="AM29" s="3" t="s">
        <v>239</v>
      </c>
      <c r="AN29" s="6"/>
    </row>
    <row r="30" spans="1:40" x14ac:dyDescent="0.35">
      <c r="A30" s="2" t="s">
        <v>56</v>
      </c>
      <c r="B30" s="2">
        <v>7</v>
      </c>
      <c r="C30" s="3">
        <v>2</v>
      </c>
      <c r="D30" s="3">
        <v>1</v>
      </c>
      <c r="E30" s="3">
        <v>1</v>
      </c>
      <c r="F30" s="3">
        <v>0</v>
      </c>
      <c r="G30" s="3">
        <v>1</v>
      </c>
      <c r="H30" s="3">
        <v>0</v>
      </c>
      <c r="I30" s="3">
        <v>1</v>
      </c>
      <c r="J30" s="3">
        <v>1</v>
      </c>
      <c r="K30" s="3">
        <v>2</v>
      </c>
      <c r="L30" s="3">
        <v>1</v>
      </c>
      <c r="M30" s="3">
        <v>4</v>
      </c>
      <c r="N30" s="3">
        <v>4</v>
      </c>
      <c r="O30" s="3">
        <v>0</v>
      </c>
      <c r="P30" s="3">
        <v>1</v>
      </c>
      <c r="Q30" s="3">
        <v>0</v>
      </c>
      <c r="R30" s="3">
        <v>0</v>
      </c>
      <c r="S30" s="3">
        <v>0</v>
      </c>
      <c r="T30" s="3">
        <v>0</v>
      </c>
      <c r="U30" s="3">
        <v>1</v>
      </c>
      <c r="V30" s="3">
        <v>0</v>
      </c>
      <c r="W30" s="3">
        <v>0</v>
      </c>
      <c r="X30" s="3">
        <v>1</v>
      </c>
      <c r="Y30" s="3">
        <v>0</v>
      </c>
      <c r="Z30" s="3">
        <v>3</v>
      </c>
      <c r="AA30" s="3">
        <v>0</v>
      </c>
      <c r="AB30" s="3">
        <v>1</v>
      </c>
      <c r="AC30" s="3">
        <v>0</v>
      </c>
      <c r="AD30" s="3">
        <v>1</v>
      </c>
      <c r="AE30" s="3">
        <v>2</v>
      </c>
      <c r="AF30" s="3">
        <v>0</v>
      </c>
      <c r="AG30" s="3">
        <v>0</v>
      </c>
      <c r="AH30" s="3">
        <v>0</v>
      </c>
      <c r="AI30" s="3">
        <v>1</v>
      </c>
      <c r="AJ30" s="3">
        <v>5</v>
      </c>
      <c r="AK30" s="3">
        <v>0</v>
      </c>
      <c r="AL30" s="3">
        <v>2</v>
      </c>
      <c r="AM30" s="3" t="s">
        <v>239</v>
      </c>
      <c r="AN30" s="6"/>
    </row>
    <row r="31" spans="1:40" x14ac:dyDescent="0.35">
      <c r="A31" s="2" t="s">
        <v>4</v>
      </c>
      <c r="B31" s="2">
        <v>34</v>
      </c>
      <c r="C31" s="3">
        <v>10</v>
      </c>
      <c r="D31" s="3">
        <v>13</v>
      </c>
      <c r="E31" s="3">
        <v>10</v>
      </c>
      <c r="F31" s="3">
        <v>5</v>
      </c>
      <c r="G31" s="3">
        <v>6</v>
      </c>
      <c r="H31" s="3">
        <v>7</v>
      </c>
      <c r="I31" s="3">
        <v>11</v>
      </c>
      <c r="J31" s="3">
        <v>9</v>
      </c>
      <c r="K31" s="3">
        <v>4</v>
      </c>
      <c r="L31" s="3">
        <v>3</v>
      </c>
      <c r="M31" s="3">
        <v>9</v>
      </c>
      <c r="N31" s="3">
        <v>8</v>
      </c>
      <c r="O31" s="3">
        <v>10</v>
      </c>
      <c r="P31" s="3">
        <v>7</v>
      </c>
      <c r="Q31" s="3">
        <v>1</v>
      </c>
      <c r="R31" s="3">
        <v>7</v>
      </c>
      <c r="S31" s="3">
        <v>7</v>
      </c>
      <c r="T31" s="3">
        <v>4</v>
      </c>
      <c r="U31" s="3">
        <v>5</v>
      </c>
      <c r="V31" s="3">
        <v>7</v>
      </c>
      <c r="W31" s="3">
        <v>5</v>
      </c>
      <c r="X31" s="3">
        <v>9</v>
      </c>
      <c r="Y31" s="3">
        <v>12</v>
      </c>
      <c r="Z31" s="3">
        <v>22</v>
      </c>
      <c r="AA31" s="3">
        <v>4</v>
      </c>
      <c r="AB31" s="3">
        <v>13</v>
      </c>
      <c r="AC31" s="3">
        <v>10</v>
      </c>
      <c r="AD31" s="3">
        <v>17</v>
      </c>
      <c r="AE31" s="3">
        <v>14</v>
      </c>
      <c r="AF31" s="3">
        <v>4</v>
      </c>
      <c r="AG31" s="3">
        <v>2</v>
      </c>
      <c r="AH31" s="3">
        <v>6</v>
      </c>
      <c r="AI31" s="3">
        <v>4</v>
      </c>
      <c r="AJ31" s="3">
        <v>13</v>
      </c>
      <c r="AK31" s="3">
        <v>7</v>
      </c>
      <c r="AL31" s="3">
        <v>19</v>
      </c>
      <c r="AM31" s="3" t="s">
        <v>116</v>
      </c>
      <c r="AN31" s="6"/>
    </row>
    <row r="32" spans="1:40" ht="116" x14ac:dyDescent="0.35">
      <c r="A32" s="2" t="s">
        <v>54</v>
      </c>
      <c r="B32" s="2">
        <v>24</v>
      </c>
      <c r="C32" s="3">
        <v>9</v>
      </c>
      <c r="D32" s="3">
        <v>16</v>
      </c>
      <c r="E32" s="3">
        <v>5</v>
      </c>
      <c r="F32" s="3">
        <v>2</v>
      </c>
      <c r="G32" s="3">
        <v>2</v>
      </c>
      <c r="H32" s="3">
        <v>2</v>
      </c>
      <c r="I32" s="3">
        <v>9</v>
      </c>
      <c r="J32" s="3">
        <v>4</v>
      </c>
      <c r="K32" s="3">
        <v>10</v>
      </c>
      <c r="L32" s="3">
        <v>5</v>
      </c>
      <c r="M32" s="3">
        <v>4</v>
      </c>
      <c r="N32" s="3">
        <v>3</v>
      </c>
      <c r="O32" s="3">
        <v>7</v>
      </c>
      <c r="P32" s="3">
        <v>3</v>
      </c>
      <c r="Q32" s="3">
        <v>2</v>
      </c>
      <c r="R32" s="3">
        <v>6</v>
      </c>
      <c r="S32" s="3">
        <v>6</v>
      </c>
      <c r="T32" s="3">
        <v>6</v>
      </c>
      <c r="U32" s="3">
        <v>3</v>
      </c>
      <c r="V32" s="3">
        <v>5</v>
      </c>
      <c r="W32" s="3">
        <v>6</v>
      </c>
      <c r="X32" s="3">
        <v>10</v>
      </c>
      <c r="Y32" s="3">
        <v>8</v>
      </c>
      <c r="Z32" s="3">
        <v>11</v>
      </c>
      <c r="AA32" s="3">
        <v>2</v>
      </c>
      <c r="AB32" s="3">
        <v>7</v>
      </c>
      <c r="AC32" s="3">
        <v>3</v>
      </c>
      <c r="AD32" s="3">
        <v>8</v>
      </c>
      <c r="AE32" s="3">
        <v>9</v>
      </c>
      <c r="AF32" s="3">
        <v>1</v>
      </c>
      <c r="AG32" s="3">
        <v>5</v>
      </c>
      <c r="AH32" s="3">
        <v>4</v>
      </c>
      <c r="AI32" s="3">
        <v>1</v>
      </c>
      <c r="AJ32" s="3">
        <v>5</v>
      </c>
      <c r="AK32" s="3">
        <v>6</v>
      </c>
      <c r="AL32" s="3">
        <v>6</v>
      </c>
      <c r="AM32" s="9" t="s">
        <v>117</v>
      </c>
      <c r="AN32" s="6"/>
    </row>
    <row r="33" spans="1:40" x14ac:dyDescent="0.35">
      <c r="A33" s="2" t="s">
        <v>27</v>
      </c>
      <c r="B33" s="2">
        <v>13</v>
      </c>
      <c r="C33" s="3">
        <v>1</v>
      </c>
      <c r="D33" s="3">
        <v>2</v>
      </c>
      <c r="E33" s="3">
        <v>3</v>
      </c>
      <c r="F33" s="3">
        <v>2</v>
      </c>
      <c r="G33" s="3">
        <v>2</v>
      </c>
      <c r="H33" s="3">
        <v>3</v>
      </c>
      <c r="I33" s="3">
        <v>3</v>
      </c>
      <c r="J33" s="3">
        <v>2</v>
      </c>
      <c r="K33" s="3">
        <v>2</v>
      </c>
      <c r="L33" s="3">
        <v>0</v>
      </c>
      <c r="M33" s="3">
        <v>5</v>
      </c>
      <c r="N33" s="3">
        <v>3</v>
      </c>
      <c r="O33" s="3">
        <v>5</v>
      </c>
      <c r="P33" s="3">
        <v>1</v>
      </c>
      <c r="Q33" s="3">
        <v>4</v>
      </c>
      <c r="R33" s="3">
        <v>3</v>
      </c>
      <c r="S33" s="3">
        <v>6</v>
      </c>
      <c r="T33" s="3">
        <v>1</v>
      </c>
      <c r="U33" s="3">
        <v>2</v>
      </c>
      <c r="V33" s="3">
        <v>1</v>
      </c>
      <c r="W33" s="3">
        <v>0</v>
      </c>
      <c r="X33" s="3">
        <v>3</v>
      </c>
      <c r="Y33" s="3">
        <v>7</v>
      </c>
      <c r="Z33" s="3">
        <v>3</v>
      </c>
      <c r="AA33" s="3">
        <v>1</v>
      </c>
      <c r="AB33" s="3">
        <v>4</v>
      </c>
      <c r="AC33" s="3">
        <v>2</v>
      </c>
      <c r="AD33" s="3">
        <v>2</v>
      </c>
      <c r="AE33" s="3">
        <v>4</v>
      </c>
      <c r="AF33" s="3">
        <v>1</v>
      </c>
      <c r="AG33" s="3">
        <v>1</v>
      </c>
      <c r="AH33" s="3">
        <v>1</v>
      </c>
      <c r="AI33" s="3">
        <v>0</v>
      </c>
      <c r="AJ33" s="3">
        <v>2</v>
      </c>
      <c r="AK33" s="3">
        <v>2</v>
      </c>
      <c r="AL33" s="3">
        <v>4</v>
      </c>
      <c r="AM33" s="3" t="s">
        <v>116</v>
      </c>
      <c r="AN33" s="6"/>
    </row>
    <row r="34" spans="1:40" x14ac:dyDescent="0.35">
      <c r="A34" s="2" t="s">
        <v>30</v>
      </c>
      <c r="B34" s="2">
        <v>15</v>
      </c>
      <c r="C34" s="3">
        <v>9</v>
      </c>
      <c r="D34" s="3">
        <v>9</v>
      </c>
      <c r="E34" s="3">
        <v>6</v>
      </c>
      <c r="F34" s="3">
        <v>2</v>
      </c>
      <c r="G34" s="3">
        <v>3</v>
      </c>
      <c r="H34" s="3">
        <v>2</v>
      </c>
      <c r="I34" s="3">
        <v>4</v>
      </c>
      <c r="J34" s="3">
        <v>3</v>
      </c>
      <c r="K34" s="3">
        <v>3</v>
      </c>
      <c r="L34" s="3">
        <v>2</v>
      </c>
      <c r="M34" s="3">
        <v>4</v>
      </c>
      <c r="N34" s="3">
        <v>1</v>
      </c>
      <c r="O34" s="3">
        <v>2</v>
      </c>
      <c r="P34" s="3">
        <v>2</v>
      </c>
      <c r="Q34" s="3">
        <v>2</v>
      </c>
      <c r="R34" s="3">
        <v>4</v>
      </c>
      <c r="S34" s="3">
        <v>4</v>
      </c>
      <c r="T34" s="3">
        <v>4</v>
      </c>
      <c r="U34" s="3">
        <v>6</v>
      </c>
      <c r="V34" s="3">
        <v>5</v>
      </c>
      <c r="W34" s="3">
        <v>4</v>
      </c>
      <c r="X34" s="3">
        <v>7</v>
      </c>
      <c r="Y34" s="3">
        <v>8</v>
      </c>
      <c r="Z34" s="3">
        <v>5</v>
      </c>
      <c r="AA34" s="3">
        <v>1</v>
      </c>
      <c r="AB34" s="3">
        <v>3</v>
      </c>
      <c r="AC34" s="3">
        <v>3</v>
      </c>
      <c r="AD34" s="3">
        <v>2</v>
      </c>
      <c r="AE34" s="3">
        <v>5</v>
      </c>
      <c r="AF34" s="3">
        <v>0</v>
      </c>
      <c r="AG34" s="3">
        <v>2</v>
      </c>
      <c r="AH34" s="3">
        <v>2</v>
      </c>
      <c r="AI34" s="3">
        <v>1</v>
      </c>
      <c r="AJ34" s="3">
        <v>4</v>
      </c>
      <c r="AK34" s="3">
        <v>1</v>
      </c>
      <c r="AL34" s="3">
        <v>4</v>
      </c>
      <c r="AM34" s="3" t="s">
        <v>239</v>
      </c>
      <c r="AN34" s="6"/>
    </row>
    <row r="35" spans="1:40" x14ac:dyDescent="0.35">
      <c r="A35" s="2" t="s">
        <v>15</v>
      </c>
      <c r="B35" s="2">
        <v>4</v>
      </c>
      <c r="C35" s="3">
        <v>2</v>
      </c>
      <c r="D35" s="3">
        <v>2</v>
      </c>
      <c r="E35" s="3">
        <v>1</v>
      </c>
      <c r="F35" s="3">
        <v>0</v>
      </c>
      <c r="G35" s="3">
        <v>0</v>
      </c>
      <c r="H35" s="3">
        <v>0</v>
      </c>
      <c r="I35" s="3">
        <v>0</v>
      </c>
      <c r="J35" s="3">
        <v>1</v>
      </c>
      <c r="K35" s="3">
        <v>1</v>
      </c>
      <c r="L35" s="3">
        <v>1</v>
      </c>
      <c r="M35" s="3">
        <v>2</v>
      </c>
      <c r="N35" s="3">
        <v>2</v>
      </c>
      <c r="O35" s="3">
        <v>1</v>
      </c>
      <c r="P35" s="3">
        <v>1</v>
      </c>
      <c r="Q35" s="3">
        <v>1</v>
      </c>
      <c r="R35" s="3">
        <v>1</v>
      </c>
      <c r="S35" s="3">
        <v>0</v>
      </c>
      <c r="T35" s="3">
        <v>2</v>
      </c>
      <c r="U35" s="3">
        <v>1</v>
      </c>
      <c r="V35" s="3">
        <v>1</v>
      </c>
      <c r="W35" s="3">
        <v>0</v>
      </c>
      <c r="X35" s="3">
        <v>1</v>
      </c>
      <c r="Y35" s="3">
        <v>1</v>
      </c>
      <c r="Z35" s="3">
        <v>3</v>
      </c>
      <c r="AA35" s="3">
        <v>0</v>
      </c>
      <c r="AB35" s="3">
        <v>1</v>
      </c>
      <c r="AC35" s="3">
        <v>0</v>
      </c>
      <c r="AD35" s="3">
        <v>1</v>
      </c>
      <c r="AE35" s="3">
        <v>1</v>
      </c>
      <c r="AF35" s="3">
        <v>0</v>
      </c>
      <c r="AG35" s="3">
        <v>1</v>
      </c>
      <c r="AH35" s="3">
        <v>0</v>
      </c>
      <c r="AI35" s="3">
        <v>0</v>
      </c>
      <c r="AJ35" s="3">
        <v>1</v>
      </c>
      <c r="AK35" s="3">
        <v>0</v>
      </c>
      <c r="AL35" s="3">
        <v>2</v>
      </c>
      <c r="AM35" s="3" t="s">
        <v>239</v>
      </c>
      <c r="AN35" s="6"/>
    </row>
    <row r="36" spans="1:40" x14ac:dyDescent="0.35">
      <c r="A36" s="2" t="s">
        <v>39</v>
      </c>
      <c r="B36" s="2">
        <v>4</v>
      </c>
      <c r="C36" s="3">
        <v>3</v>
      </c>
      <c r="D36" s="3">
        <v>3</v>
      </c>
      <c r="E36" s="3">
        <v>3</v>
      </c>
      <c r="F36" s="3">
        <v>2</v>
      </c>
      <c r="G36" s="3">
        <v>2</v>
      </c>
      <c r="H36" s="3">
        <v>1</v>
      </c>
      <c r="I36" s="3">
        <v>2</v>
      </c>
      <c r="J36" s="3">
        <v>1</v>
      </c>
      <c r="K36" s="3">
        <v>1</v>
      </c>
      <c r="L36" s="3">
        <v>0</v>
      </c>
      <c r="M36" s="3">
        <v>2</v>
      </c>
      <c r="N36" s="3">
        <v>2</v>
      </c>
      <c r="O36" s="3">
        <v>1</v>
      </c>
      <c r="P36" s="3">
        <v>1</v>
      </c>
      <c r="Q36" s="3">
        <v>0</v>
      </c>
      <c r="R36" s="3">
        <v>0</v>
      </c>
      <c r="S36" s="3">
        <v>1</v>
      </c>
      <c r="T36" s="3">
        <v>1</v>
      </c>
      <c r="U36" s="3">
        <v>2</v>
      </c>
      <c r="V36" s="3">
        <v>0</v>
      </c>
      <c r="W36" s="3">
        <v>0</v>
      </c>
      <c r="X36" s="3">
        <v>2</v>
      </c>
      <c r="Y36" s="3">
        <v>1</v>
      </c>
      <c r="Z36" s="3">
        <v>1</v>
      </c>
      <c r="AA36" s="3">
        <v>0</v>
      </c>
      <c r="AB36" s="3">
        <v>1</v>
      </c>
      <c r="AC36" s="3">
        <v>0</v>
      </c>
      <c r="AD36" s="3">
        <v>2</v>
      </c>
      <c r="AE36" s="3">
        <v>1</v>
      </c>
      <c r="AF36" s="3">
        <v>1</v>
      </c>
      <c r="AG36" s="3">
        <v>0</v>
      </c>
      <c r="AH36" s="3">
        <v>1</v>
      </c>
      <c r="AI36" s="3">
        <v>1</v>
      </c>
      <c r="AJ36" s="3">
        <v>2</v>
      </c>
      <c r="AK36" s="3">
        <v>1</v>
      </c>
      <c r="AL36" s="3">
        <v>1</v>
      </c>
      <c r="AM36" s="3" t="s">
        <v>239</v>
      </c>
      <c r="AN36" s="6"/>
    </row>
    <row r="37" spans="1:40" x14ac:dyDescent="0.35">
      <c r="A37" s="2" t="s">
        <v>1</v>
      </c>
      <c r="B37" s="2">
        <v>24</v>
      </c>
      <c r="C37" s="3">
        <v>9</v>
      </c>
      <c r="D37" s="3">
        <v>9</v>
      </c>
      <c r="E37" s="3">
        <v>7</v>
      </c>
      <c r="F37" s="3">
        <v>1</v>
      </c>
      <c r="G37" s="3">
        <v>2</v>
      </c>
      <c r="H37" s="3">
        <v>3</v>
      </c>
      <c r="I37" s="3">
        <v>4</v>
      </c>
      <c r="J37" s="3">
        <v>1</v>
      </c>
      <c r="K37" s="3">
        <v>5</v>
      </c>
      <c r="L37" s="3">
        <v>2</v>
      </c>
      <c r="M37" s="3">
        <v>7</v>
      </c>
      <c r="N37" s="3">
        <v>4</v>
      </c>
      <c r="O37" s="3">
        <v>12</v>
      </c>
      <c r="P37" s="3">
        <v>2</v>
      </c>
      <c r="Q37" s="3">
        <v>2</v>
      </c>
      <c r="R37" s="3">
        <v>6</v>
      </c>
      <c r="S37" s="3">
        <v>4</v>
      </c>
      <c r="T37" s="3">
        <v>6</v>
      </c>
      <c r="U37" s="3">
        <v>4</v>
      </c>
      <c r="V37" s="3">
        <v>2</v>
      </c>
      <c r="W37" s="3">
        <v>1</v>
      </c>
      <c r="X37" s="3">
        <v>6</v>
      </c>
      <c r="Y37" s="3">
        <v>11</v>
      </c>
      <c r="Z37" s="3">
        <v>9</v>
      </c>
      <c r="AA37" s="3">
        <v>1</v>
      </c>
      <c r="AB37" s="3">
        <v>6</v>
      </c>
      <c r="AC37" s="3">
        <v>3</v>
      </c>
      <c r="AD37" s="3">
        <v>8</v>
      </c>
      <c r="AE37" s="3">
        <v>5</v>
      </c>
      <c r="AF37" s="3">
        <v>2</v>
      </c>
      <c r="AG37" s="3">
        <v>1</v>
      </c>
      <c r="AH37" s="3">
        <v>2</v>
      </c>
      <c r="AI37" s="3">
        <v>0</v>
      </c>
      <c r="AJ37" s="3">
        <v>10</v>
      </c>
      <c r="AK37" s="3">
        <v>4</v>
      </c>
      <c r="AL37" s="3">
        <v>3</v>
      </c>
      <c r="AM37" s="3" t="s">
        <v>239</v>
      </c>
      <c r="AN37" s="6"/>
    </row>
    <row r="38" spans="1:40" x14ac:dyDescent="0.35">
      <c r="A38" s="2" t="s">
        <v>24</v>
      </c>
      <c r="B38" s="2">
        <v>19</v>
      </c>
      <c r="C38" s="3">
        <v>7</v>
      </c>
      <c r="D38" s="3">
        <v>3</v>
      </c>
      <c r="E38" s="3">
        <v>3</v>
      </c>
      <c r="F38" s="3">
        <v>3</v>
      </c>
      <c r="G38" s="3">
        <v>4</v>
      </c>
      <c r="H38" s="3">
        <v>2</v>
      </c>
      <c r="I38" s="3">
        <v>7</v>
      </c>
      <c r="J38" s="3">
        <v>0</v>
      </c>
      <c r="K38" s="3">
        <v>2</v>
      </c>
      <c r="L38" s="3">
        <v>5</v>
      </c>
      <c r="M38" s="3">
        <v>9</v>
      </c>
      <c r="N38" s="3">
        <v>6</v>
      </c>
      <c r="O38" s="3">
        <v>3</v>
      </c>
      <c r="P38" s="3">
        <v>0</v>
      </c>
      <c r="Q38" s="3">
        <v>1</v>
      </c>
      <c r="R38" s="3">
        <v>0</v>
      </c>
      <c r="S38" s="3">
        <v>7</v>
      </c>
      <c r="T38" s="3">
        <v>2</v>
      </c>
      <c r="U38" s="3">
        <v>3</v>
      </c>
      <c r="V38" s="3">
        <v>1</v>
      </c>
      <c r="W38" s="3">
        <v>2</v>
      </c>
      <c r="X38" s="3">
        <v>4</v>
      </c>
      <c r="Y38" s="3">
        <v>8</v>
      </c>
      <c r="Z38" s="3">
        <v>7</v>
      </c>
      <c r="AA38" s="3">
        <v>1</v>
      </c>
      <c r="AB38" s="3">
        <v>8</v>
      </c>
      <c r="AC38" s="3">
        <v>2</v>
      </c>
      <c r="AD38" s="3">
        <v>6</v>
      </c>
      <c r="AE38" s="3">
        <v>1</v>
      </c>
      <c r="AF38" s="3">
        <v>4</v>
      </c>
      <c r="AG38" s="3">
        <v>1</v>
      </c>
      <c r="AH38" s="3">
        <v>1</v>
      </c>
      <c r="AI38" s="3">
        <v>1</v>
      </c>
      <c r="AJ38" s="3">
        <v>2</v>
      </c>
      <c r="AK38" s="3">
        <v>3</v>
      </c>
      <c r="AL38" s="3">
        <v>4</v>
      </c>
      <c r="AM38" s="3" t="s">
        <v>239</v>
      </c>
      <c r="AN38" s="6"/>
    </row>
    <row r="39" spans="1:40" x14ac:dyDescent="0.35">
      <c r="A39" s="2" t="s">
        <v>49</v>
      </c>
      <c r="B39" s="2">
        <v>30</v>
      </c>
      <c r="C39" s="3">
        <v>10</v>
      </c>
      <c r="D39" s="3">
        <v>12</v>
      </c>
      <c r="E39" s="3">
        <v>9</v>
      </c>
      <c r="F39" s="3">
        <v>6</v>
      </c>
      <c r="G39" s="3">
        <v>16</v>
      </c>
      <c r="H39" s="3">
        <v>6</v>
      </c>
      <c r="I39" s="3">
        <v>5</v>
      </c>
      <c r="J39" s="3">
        <v>9</v>
      </c>
      <c r="K39" s="3">
        <v>7</v>
      </c>
      <c r="L39" s="3">
        <v>4</v>
      </c>
      <c r="M39" s="3">
        <v>12</v>
      </c>
      <c r="N39" s="3">
        <v>6</v>
      </c>
      <c r="O39" s="3">
        <v>5</v>
      </c>
      <c r="P39" s="3">
        <v>8</v>
      </c>
      <c r="Q39" s="3">
        <v>3</v>
      </c>
      <c r="R39" s="3">
        <v>6</v>
      </c>
      <c r="S39" s="3">
        <v>8</v>
      </c>
      <c r="T39" s="3">
        <v>7</v>
      </c>
      <c r="U39" s="3">
        <v>6</v>
      </c>
      <c r="V39" s="3">
        <v>6</v>
      </c>
      <c r="W39" s="3">
        <v>6</v>
      </c>
      <c r="X39" s="3">
        <v>10</v>
      </c>
      <c r="Y39" s="3">
        <v>10</v>
      </c>
      <c r="Z39" s="3">
        <v>20</v>
      </c>
      <c r="AA39" s="3">
        <v>2</v>
      </c>
      <c r="AB39" s="3">
        <v>10</v>
      </c>
      <c r="AC39" s="3">
        <v>2</v>
      </c>
      <c r="AD39" s="3">
        <v>12</v>
      </c>
      <c r="AE39" s="3">
        <v>7</v>
      </c>
      <c r="AF39" s="3">
        <v>4</v>
      </c>
      <c r="AG39" s="3">
        <v>4</v>
      </c>
      <c r="AH39" s="3">
        <v>3</v>
      </c>
      <c r="AI39" s="3">
        <v>5</v>
      </c>
      <c r="AJ39" s="3">
        <v>11</v>
      </c>
      <c r="AK39" s="3">
        <v>6</v>
      </c>
      <c r="AL39" s="3">
        <v>10</v>
      </c>
      <c r="AM39" s="3" t="s">
        <v>239</v>
      </c>
      <c r="AN39" s="6"/>
    </row>
    <row r="40" spans="1:40" ht="162.5" customHeight="1" x14ac:dyDescent="0.35">
      <c r="A40" s="10" t="s">
        <v>99</v>
      </c>
      <c r="B40" s="2">
        <v>30</v>
      </c>
      <c r="C40" s="3">
        <v>10</v>
      </c>
      <c r="D40" s="3">
        <v>13</v>
      </c>
      <c r="E40" s="3">
        <v>8</v>
      </c>
      <c r="F40" s="3">
        <v>9</v>
      </c>
      <c r="G40" s="3">
        <v>12</v>
      </c>
      <c r="H40" s="3">
        <v>7</v>
      </c>
      <c r="I40" s="3">
        <v>5</v>
      </c>
      <c r="J40" s="3">
        <v>6</v>
      </c>
      <c r="K40" s="3">
        <v>6</v>
      </c>
      <c r="L40" s="3">
        <v>13</v>
      </c>
      <c r="M40" s="3">
        <v>20</v>
      </c>
      <c r="N40" s="3">
        <v>18</v>
      </c>
      <c r="O40" s="3">
        <v>3</v>
      </c>
      <c r="P40" s="3">
        <v>5</v>
      </c>
      <c r="Q40" s="3">
        <v>3</v>
      </c>
      <c r="R40" s="3">
        <v>4</v>
      </c>
      <c r="S40" s="3">
        <v>8</v>
      </c>
      <c r="T40" s="3">
        <v>5</v>
      </c>
      <c r="U40" s="3">
        <v>7</v>
      </c>
      <c r="V40" s="3">
        <v>3</v>
      </c>
      <c r="W40" s="3">
        <v>8</v>
      </c>
      <c r="X40" s="3">
        <v>9</v>
      </c>
      <c r="Y40" s="3">
        <v>9</v>
      </c>
      <c r="Z40" s="3">
        <v>11</v>
      </c>
      <c r="AA40" s="3">
        <v>2</v>
      </c>
      <c r="AB40" s="3">
        <v>8</v>
      </c>
      <c r="AC40" s="3">
        <v>4</v>
      </c>
      <c r="AD40" s="3">
        <v>9</v>
      </c>
      <c r="AE40" s="3">
        <v>8</v>
      </c>
      <c r="AF40" s="3">
        <v>6</v>
      </c>
      <c r="AG40" s="3">
        <v>1</v>
      </c>
      <c r="AH40" s="3">
        <v>5</v>
      </c>
      <c r="AI40" s="3">
        <v>2</v>
      </c>
      <c r="AJ40" s="3">
        <v>7</v>
      </c>
      <c r="AK40" s="3">
        <v>9</v>
      </c>
      <c r="AL40" s="3">
        <v>7</v>
      </c>
      <c r="AM40" s="9" t="s">
        <v>119</v>
      </c>
      <c r="AN40" s="6"/>
    </row>
    <row r="41" spans="1:40" ht="29" x14ac:dyDescent="0.35">
      <c r="A41" s="2" t="s">
        <v>22</v>
      </c>
      <c r="B41" s="2">
        <v>16</v>
      </c>
      <c r="C41" s="3">
        <v>6</v>
      </c>
      <c r="D41" s="3">
        <v>5</v>
      </c>
      <c r="E41" s="3">
        <v>7</v>
      </c>
      <c r="F41" s="3">
        <v>1</v>
      </c>
      <c r="G41" s="3">
        <v>7</v>
      </c>
      <c r="H41" s="3">
        <v>2</v>
      </c>
      <c r="I41" s="3">
        <v>3</v>
      </c>
      <c r="J41" s="3">
        <v>8</v>
      </c>
      <c r="K41" s="11">
        <v>0</v>
      </c>
      <c r="L41" s="11">
        <v>0</v>
      </c>
      <c r="M41" s="3">
        <v>5</v>
      </c>
      <c r="N41" s="3">
        <v>4</v>
      </c>
      <c r="O41" s="3">
        <v>3</v>
      </c>
      <c r="P41" s="3">
        <v>2</v>
      </c>
      <c r="Q41" s="3">
        <v>1</v>
      </c>
      <c r="R41" s="3">
        <v>2</v>
      </c>
      <c r="S41" s="3">
        <v>4</v>
      </c>
      <c r="T41" s="3">
        <v>3</v>
      </c>
      <c r="U41" s="3">
        <v>3</v>
      </c>
      <c r="V41" s="3">
        <v>2</v>
      </c>
      <c r="W41" s="3">
        <v>1</v>
      </c>
      <c r="X41" s="3">
        <v>1</v>
      </c>
      <c r="Y41" s="3">
        <v>7</v>
      </c>
      <c r="Z41" s="3">
        <v>9</v>
      </c>
      <c r="AA41" s="3">
        <v>0</v>
      </c>
      <c r="AB41" s="3">
        <v>2</v>
      </c>
      <c r="AC41" s="3">
        <v>1</v>
      </c>
      <c r="AD41" s="3">
        <v>2</v>
      </c>
      <c r="AE41" s="3">
        <v>3</v>
      </c>
      <c r="AF41" s="3">
        <v>1</v>
      </c>
      <c r="AG41" s="3">
        <v>1</v>
      </c>
      <c r="AH41" s="3">
        <v>0</v>
      </c>
      <c r="AI41" s="3">
        <v>1</v>
      </c>
      <c r="AJ41" s="3">
        <v>6</v>
      </c>
      <c r="AK41" s="3">
        <v>5</v>
      </c>
      <c r="AL41" s="3">
        <v>4</v>
      </c>
      <c r="AM41" s="9" t="s">
        <v>118</v>
      </c>
      <c r="AN41" s="6"/>
    </row>
    <row r="42" spans="1:40" ht="29" x14ac:dyDescent="0.35">
      <c r="A42" s="2" t="s">
        <v>21</v>
      </c>
      <c r="B42" s="2">
        <v>7</v>
      </c>
      <c r="C42" s="3">
        <v>3</v>
      </c>
      <c r="D42" s="3">
        <v>4</v>
      </c>
      <c r="E42" s="3">
        <v>3</v>
      </c>
      <c r="F42" s="3">
        <v>0</v>
      </c>
      <c r="G42" s="3">
        <v>0</v>
      </c>
      <c r="H42" s="3">
        <v>1</v>
      </c>
      <c r="I42" s="3">
        <v>1</v>
      </c>
      <c r="J42" s="3">
        <v>2</v>
      </c>
      <c r="K42" s="3">
        <v>1</v>
      </c>
      <c r="L42" s="3">
        <v>0</v>
      </c>
      <c r="M42" s="3">
        <v>1</v>
      </c>
      <c r="N42" s="3">
        <v>1</v>
      </c>
      <c r="O42" s="3">
        <v>2</v>
      </c>
      <c r="P42" s="3">
        <v>1</v>
      </c>
      <c r="Q42" s="3">
        <v>1</v>
      </c>
      <c r="R42" s="3">
        <v>1</v>
      </c>
      <c r="S42" s="3">
        <v>2</v>
      </c>
      <c r="T42" s="3">
        <v>2</v>
      </c>
      <c r="U42" s="3">
        <v>2</v>
      </c>
      <c r="V42" s="3">
        <v>2</v>
      </c>
      <c r="W42" s="3">
        <v>1</v>
      </c>
      <c r="X42" s="3">
        <v>1</v>
      </c>
      <c r="Y42" s="3">
        <v>0</v>
      </c>
      <c r="Z42" s="3">
        <v>3</v>
      </c>
      <c r="AA42" s="3">
        <v>1</v>
      </c>
      <c r="AB42" s="3">
        <v>1</v>
      </c>
      <c r="AC42" s="3">
        <v>0</v>
      </c>
      <c r="AD42" s="3">
        <v>1</v>
      </c>
      <c r="AE42" s="3">
        <v>2</v>
      </c>
      <c r="AF42" s="3">
        <v>0</v>
      </c>
      <c r="AG42" s="3">
        <v>1</v>
      </c>
      <c r="AH42" s="3">
        <v>2</v>
      </c>
      <c r="AI42" s="3">
        <v>0</v>
      </c>
      <c r="AJ42" s="3">
        <v>0</v>
      </c>
      <c r="AK42" s="3">
        <v>1</v>
      </c>
      <c r="AL42" s="3">
        <v>3</v>
      </c>
      <c r="AM42" s="9" t="s">
        <v>120</v>
      </c>
      <c r="AN42" s="6"/>
    </row>
    <row r="43" spans="1:40" x14ac:dyDescent="0.35">
      <c r="A43" s="2" t="s">
        <v>12</v>
      </c>
      <c r="B43" s="2">
        <v>2</v>
      </c>
      <c r="C43" s="3">
        <v>0</v>
      </c>
      <c r="D43" s="3">
        <v>0</v>
      </c>
      <c r="E43" s="3">
        <v>1</v>
      </c>
      <c r="F43" s="3">
        <v>1</v>
      </c>
      <c r="G43" s="3">
        <v>1</v>
      </c>
      <c r="H43" s="3">
        <v>0</v>
      </c>
      <c r="I43" s="3">
        <v>0</v>
      </c>
      <c r="J43" s="3">
        <v>0</v>
      </c>
      <c r="K43" s="3">
        <v>0</v>
      </c>
      <c r="L43" s="3">
        <v>1</v>
      </c>
      <c r="M43" s="3">
        <v>1</v>
      </c>
      <c r="N43" s="3">
        <v>1</v>
      </c>
      <c r="O43" s="3">
        <v>0</v>
      </c>
      <c r="P43" s="3">
        <v>0</v>
      </c>
      <c r="Q43" s="3">
        <v>1</v>
      </c>
      <c r="R43" s="3">
        <v>0</v>
      </c>
      <c r="S43" s="3">
        <v>0</v>
      </c>
      <c r="T43" s="3">
        <v>0</v>
      </c>
      <c r="U43" s="3">
        <v>0</v>
      </c>
      <c r="V43" s="3">
        <v>0</v>
      </c>
      <c r="W43" s="3">
        <v>0</v>
      </c>
      <c r="X43" s="3">
        <v>1</v>
      </c>
      <c r="Y43" s="3">
        <v>1</v>
      </c>
      <c r="Z43" s="3">
        <v>1</v>
      </c>
      <c r="AA43" s="3">
        <v>0</v>
      </c>
      <c r="AB43" s="3">
        <v>0</v>
      </c>
      <c r="AC43" s="3">
        <v>0</v>
      </c>
      <c r="AD43" s="3">
        <v>1</v>
      </c>
      <c r="AE43" s="3">
        <v>0</v>
      </c>
      <c r="AF43" s="3">
        <v>0</v>
      </c>
      <c r="AG43" s="3">
        <v>0</v>
      </c>
      <c r="AH43" s="3">
        <v>0</v>
      </c>
      <c r="AI43" s="3">
        <v>1</v>
      </c>
      <c r="AJ43" s="3">
        <v>1</v>
      </c>
      <c r="AK43" s="3">
        <v>0</v>
      </c>
      <c r="AL43" s="3">
        <v>1</v>
      </c>
      <c r="AM43" s="3" t="s">
        <v>239</v>
      </c>
      <c r="AN43" s="6"/>
    </row>
    <row r="44" spans="1:40" x14ac:dyDescent="0.35">
      <c r="A44" s="2" t="s">
        <v>51</v>
      </c>
      <c r="B44" s="2">
        <v>3</v>
      </c>
      <c r="C44" s="3">
        <v>0</v>
      </c>
      <c r="D44" s="3">
        <v>0</v>
      </c>
      <c r="E44" s="3">
        <v>0</v>
      </c>
      <c r="F44" s="3">
        <v>0</v>
      </c>
      <c r="G44" s="3">
        <v>1</v>
      </c>
      <c r="H44" s="3">
        <v>0</v>
      </c>
      <c r="I44" s="3">
        <v>1</v>
      </c>
      <c r="J44" s="3">
        <v>3</v>
      </c>
      <c r="K44" s="3">
        <v>0</v>
      </c>
      <c r="L44" s="3">
        <v>0</v>
      </c>
      <c r="M44" s="3">
        <v>2</v>
      </c>
      <c r="N44" s="3">
        <v>0</v>
      </c>
      <c r="O44" s="3">
        <v>1</v>
      </c>
      <c r="P44" s="3">
        <v>1</v>
      </c>
      <c r="Q44" s="3">
        <v>0</v>
      </c>
      <c r="R44" s="3">
        <v>0</v>
      </c>
      <c r="S44" s="3">
        <v>1</v>
      </c>
      <c r="T44" s="3">
        <v>0</v>
      </c>
      <c r="U44" s="3">
        <v>0</v>
      </c>
      <c r="V44" s="3">
        <v>0</v>
      </c>
      <c r="W44" s="3">
        <v>0</v>
      </c>
      <c r="X44" s="3">
        <v>1</v>
      </c>
      <c r="Y44" s="3">
        <v>1</v>
      </c>
      <c r="Z44" s="3">
        <v>2</v>
      </c>
      <c r="AA44" s="3">
        <v>0</v>
      </c>
      <c r="AB44" s="3">
        <v>1</v>
      </c>
      <c r="AC44" s="3">
        <v>1</v>
      </c>
      <c r="AD44" s="3">
        <v>2</v>
      </c>
      <c r="AE44" s="3">
        <v>0</v>
      </c>
      <c r="AF44" s="3">
        <v>0</v>
      </c>
      <c r="AG44" s="3">
        <v>0</v>
      </c>
      <c r="AH44" s="3">
        <v>1</v>
      </c>
      <c r="AI44" s="3">
        <v>0</v>
      </c>
      <c r="AJ44" s="3">
        <v>2</v>
      </c>
      <c r="AK44" s="3">
        <v>0</v>
      </c>
      <c r="AL44" s="3">
        <v>2</v>
      </c>
      <c r="AM44" s="3" t="s">
        <v>239</v>
      </c>
      <c r="AN44" s="6"/>
    </row>
    <row r="45" spans="1:40" ht="58" x14ac:dyDescent="0.35">
      <c r="A45" s="2" t="s">
        <v>17</v>
      </c>
      <c r="B45" s="2">
        <v>23</v>
      </c>
      <c r="C45" s="3">
        <v>10</v>
      </c>
      <c r="D45" s="3">
        <v>11</v>
      </c>
      <c r="E45" s="3">
        <v>9</v>
      </c>
      <c r="F45" s="3">
        <v>5</v>
      </c>
      <c r="G45" s="3">
        <v>6</v>
      </c>
      <c r="H45" s="3">
        <v>4</v>
      </c>
      <c r="I45" s="3">
        <v>6</v>
      </c>
      <c r="J45" s="3">
        <v>3</v>
      </c>
      <c r="K45" s="3">
        <v>11</v>
      </c>
      <c r="L45" s="3">
        <v>3</v>
      </c>
      <c r="M45" s="3">
        <v>7</v>
      </c>
      <c r="N45" s="3">
        <v>2</v>
      </c>
      <c r="O45" s="3">
        <v>10</v>
      </c>
      <c r="P45" s="3">
        <v>5</v>
      </c>
      <c r="Q45" s="3">
        <v>6</v>
      </c>
      <c r="R45" s="3">
        <v>7</v>
      </c>
      <c r="S45" s="3">
        <v>9</v>
      </c>
      <c r="T45" s="3">
        <v>11</v>
      </c>
      <c r="U45" s="3">
        <v>7</v>
      </c>
      <c r="V45" s="3">
        <v>6</v>
      </c>
      <c r="W45" s="3">
        <v>4</v>
      </c>
      <c r="X45" s="3">
        <v>8</v>
      </c>
      <c r="Y45" s="3">
        <v>10</v>
      </c>
      <c r="Z45" s="3">
        <v>13</v>
      </c>
      <c r="AA45" s="3">
        <v>4</v>
      </c>
      <c r="AB45" s="3">
        <v>7</v>
      </c>
      <c r="AC45" s="3">
        <v>3</v>
      </c>
      <c r="AD45" s="3">
        <v>8</v>
      </c>
      <c r="AE45" s="3">
        <v>5</v>
      </c>
      <c r="AF45" s="3">
        <v>5</v>
      </c>
      <c r="AG45" s="3">
        <v>7</v>
      </c>
      <c r="AH45" s="3">
        <v>2</v>
      </c>
      <c r="AI45" s="3">
        <v>5</v>
      </c>
      <c r="AJ45" s="3">
        <v>12</v>
      </c>
      <c r="AK45" s="3">
        <v>7</v>
      </c>
      <c r="AL45" s="3">
        <v>8</v>
      </c>
      <c r="AM45" s="9" t="s">
        <v>121</v>
      </c>
      <c r="AN45" s="6"/>
    </row>
    <row r="46" spans="1:40" ht="72.5" x14ac:dyDescent="0.35">
      <c r="A46" s="2" t="s">
        <v>48</v>
      </c>
      <c r="B46" s="2">
        <v>41</v>
      </c>
      <c r="C46" s="3">
        <v>12</v>
      </c>
      <c r="D46" s="3">
        <v>12</v>
      </c>
      <c r="E46" s="3">
        <v>5</v>
      </c>
      <c r="F46" s="3">
        <v>1</v>
      </c>
      <c r="G46" s="3">
        <v>4</v>
      </c>
      <c r="H46" s="3">
        <v>7</v>
      </c>
      <c r="I46" s="3">
        <v>11</v>
      </c>
      <c r="J46" s="3">
        <v>13</v>
      </c>
      <c r="K46" s="3">
        <v>5</v>
      </c>
      <c r="L46" s="3">
        <v>8</v>
      </c>
      <c r="M46" s="3">
        <v>19</v>
      </c>
      <c r="N46" s="3">
        <v>14</v>
      </c>
      <c r="O46" s="3">
        <v>5</v>
      </c>
      <c r="P46" s="3">
        <v>10</v>
      </c>
      <c r="Q46" s="3">
        <v>4</v>
      </c>
      <c r="R46" s="3">
        <v>3</v>
      </c>
      <c r="S46" s="3">
        <v>11</v>
      </c>
      <c r="T46" s="3">
        <v>13</v>
      </c>
      <c r="U46" s="3">
        <v>5</v>
      </c>
      <c r="V46" s="3">
        <v>3</v>
      </c>
      <c r="W46" s="3">
        <v>8</v>
      </c>
      <c r="X46" s="3">
        <v>9</v>
      </c>
      <c r="Y46" s="3">
        <v>6</v>
      </c>
      <c r="Z46" s="3">
        <v>19</v>
      </c>
      <c r="AA46" s="3">
        <v>3</v>
      </c>
      <c r="AB46" s="3">
        <v>16</v>
      </c>
      <c r="AC46" s="3">
        <v>7</v>
      </c>
      <c r="AD46" s="3">
        <v>14</v>
      </c>
      <c r="AE46" s="3">
        <v>13</v>
      </c>
      <c r="AF46" s="3">
        <v>9</v>
      </c>
      <c r="AG46" s="3">
        <v>5</v>
      </c>
      <c r="AH46" s="3">
        <v>8</v>
      </c>
      <c r="AI46" s="3">
        <v>3</v>
      </c>
      <c r="AJ46" s="3">
        <v>11</v>
      </c>
      <c r="AK46" s="3">
        <v>7</v>
      </c>
      <c r="AL46" s="3">
        <v>11</v>
      </c>
      <c r="AM46" s="9" t="s">
        <v>122</v>
      </c>
      <c r="AN46" s="6"/>
    </row>
    <row r="47" spans="1:40" x14ac:dyDescent="0.35">
      <c r="B47">
        <f>SUM(B5:B46)</f>
        <v>835</v>
      </c>
    </row>
  </sheetData>
  <mergeCells count="3">
    <mergeCell ref="A3:G3"/>
    <mergeCell ref="A2:H2"/>
    <mergeCell ref="A1:H1"/>
  </mergeCell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C725E-1541-4799-B823-587715D87200}">
  <dimension ref="A1:AX131"/>
  <sheetViews>
    <sheetView topLeftCell="A5" zoomScale="90" zoomScaleNormal="90" workbookViewId="0">
      <pane xSplit="1" topLeftCell="B1" activePane="topRight" state="frozen"/>
      <selection pane="topRight" activeCell="A20" sqref="A20"/>
    </sheetView>
  </sheetViews>
  <sheetFormatPr defaultRowHeight="14.5" x14ac:dyDescent="0.35"/>
  <cols>
    <col min="1" max="1" width="31.1796875" bestFit="1" customWidth="1"/>
    <col min="2" max="2" width="13.7265625" customWidth="1"/>
    <col min="3" max="5" width="6.54296875" customWidth="1"/>
    <col min="6" max="6" width="7.08984375" bestFit="1" customWidth="1"/>
    <col min="7" max="11" width="6.54296875" customWidth="1"/>
    <col min="12" max="12" width="11.453125" customWidth="1"/>
    <col min="13" max="13" width="15.08984375" customWidth="1"/>
    <col min="14" max="14" width="9.453125" customWidth="1"/>
    <col min="15" max="15" width="15.6328125" customWidth="1"/>
    <col min="16" max="16" width="14.26953125" customWidth="1"/>
    <col min="17" max="17" width="15.08984375" customWidth="1"/>
    <col min="18" max="18" width="13.1796875" customWidth="1"/>
    <col min="19" max="19" width="8.453125" customWidth="1"/>
    <col min="20" max="20" width="11.6328125" customWidth="1"/>
    <col min="21" max="21" width="12.1796875" customWidth="1"/>
    <col min="22" max="31" width="11.7265625" customWidth="1"/>
    <col min="39" max="39" width="10.6328125" customWidth="1"/>
    <col min="40" max="40" width="11.36328125" customWidth="1"/>
    <col min="41" max="45" width="14.1796875" customWidth="1"/>
    <col min="46" max="50" width="15" customWidth="1"/>
  </cols>
  <sheetData>
    <row r="1" spans="1:50" ht="20.5" x14ac:dyDescent="0.35">
      <c r="A1" s="41" t="s">
        <v>242</v>
      </c>
      <c r="B1" s="41"/>
      <c r="C1" s="41"/>
      <c r="D1" s="41"/>
      <c r="E1" s="41"/>
      <c r="F1" s="41"/>
      <c r="G1" s="41"/>
      <c r="H1" s="41"/>
    </row>
    <row r="2" spans="1:50" ht="23.5" customHeight="1" x14ac:dyDescent="0.5">
      <c r="A2" s="40" t="s">
        <v>241</v>
      </c>
      <c r="B2" s="40"/>
      <c r="C2" s="40"/>
      <c r="D2" s="40"/>
      <c r="E2" s="40"/>
      <c r="F2" s="40"/>
      <c r="G2" s="40"/>
      <c r="H2" s="40"/>
    </row>
    <row r="4" spans="1:50" x14ac:dyDescent="0.35">
      <c r="C4" s="43" t="s">
        <v>135</v>
      </c>
      <c r="D4" s="43"/>
      <c r="E4" s="43"/>
      <c r="F4" s="43"/>
      <c r="G4" s="43"/>
      <c r="H4" s="43"/>
      <c r="I4" s="43"/>
      <c r="J4" s="43"/>
      <c r="K4" s="43"/>
      <c r="L4" s="43"/>
      <c r="M4" s="42" t="s">
        <v>123</v>
      </c>
      <c r="N4" s="42"/>
      <c r="O4" s="42"/>
      <c r="P4" s="42"/>
      <c r="Q4" s="42"/>
      <c r="R4" s="42"/>
      <c r="S4" s="42"/>
      <c r="T4" s="42"/>
      <c r="U4" s="42"/>
      <c r="V4" s="42" t="s">
        <v>124</v>
      </c>
      <c r="W4" s="42"/>
      <c r="X4" s="42"/>
      <c r="Y4" s="42"/>
      <c r="Z4" s="42"/>
      <c r="AA4" s="42"/>
      <c r="AB4" s="42"/>
      <c r="AC4" s="42"/>
      <c r="AD4" s="42"/>
      <c r="AE4" s="42"/>
      <c r="AF4" s="42" t="s">
        <v>130</v>
      </c>
      <c r="AG4" s="42"/>
      <c r="AH4" s="42"/>
      <c r="AI4" s="42"/>
      <c r="AJ4" s="42"/>
      <c r="AK4" s="42"/>
      <c r="AL4" s="42"/>
      <c r="AM4" s="42"/>
      <c r="AN4" s="42"/>
      <c r="AO4" s="42" t="s">
        <v>147</v>
      </c>
      <c r="AP4" s="42"/>
      <c r="AQ4" s="42"/>
      <c r="AR4" s="42"/>
      <c r="AS4" s="42"/>
      <c r="AT4" s="42" t="s">
        <v>150</v>
      </c>
      <c r="AU4" s="42"/>
      <c r="AV4" s="42"/>
      <c r="AW4" s="42"/>
      <c r="AX4" s="42"/>
    </row>
    <row r="5" spans="1:50" ht="65" customHeight="1" x14ac:dyDescent="0.35">
      <c r="A5" s="4" t="s">
        <v>46</v>
      </c>
      <c r="B5" s="4" t="s">
        <v>98</v>
      </c>
      <c r="C5" s="4" t="s">
        <v>79</v>
      </c>
      <c r="D5" s="4" t="s">
        <v>137</v>
      </c>
      <c r="E5" s="4" t="s">
        <v>136</v>
      </c>
      <c r="F5" s="4" t="s">
        <v>138</v>
      </c>
      <c r="G5" s="4" t="s">
        <v>139</v>
      </c>
      <c r="H5" s="4" t="s">
        <v>140</v>
      </c>
      <c r="I5" s="4" t="s">
        <v>141</v>
      </c>
      <c r="J5" s="4" t="s">
        <v>142</v>
      </c>
      <c r="K5" s="4" t="s">
        <v>151</v>
      </c>
      <c r="L5" s="4" t="s">
        <v>9</v>
      </c>
      <c r="M5" s="4" t="s">
        <v>89</v>
      </c>
      <c r="N5" s="4" t="s">
        <v>88</v>
      </c>
      <c r="O5" s="4" t="s">
        <v>90</v>
      </c>
      <c r="P5" s="4" t="s">
        <v>91</v>
      </c>
      <c r="Q5" s="4" t="s">
        <v>93</v>
      </c>
      <c r="R5" s="4" t="s">
        <v>92</v>
      </c>
      <c r="S5" s="4" t="s">
        <v>87</v>
      </c>
      <c r="T5" s="4" t="s">
        <v>148</v>
      </c>
      <c r="U5" s="4" t="s">
        <v>9</v>
      </c>
      <c r="V5" s="4" t="s">
        <v>125</v>
      </c>
      <c r="W5" s="4" t="s">
        <v>126</v>
      </c>
      <c r="X5" s="4" t="s">
        <v>80</v>
      </c>
      <c r="Y5" s="4" t="s">
        <v>128</v>
      </c>
      <c r="Z5" s="4" t="s">
        <v>129</v>
      </c>
      <c r="AA5" s="4" t="s">
        <v>143</v>
      </c>
      <c r="AB5" s="4" t="s">
        <v>144</v>
      </c>
      <c r="AC5" s="4" t="s">
        <v>127</v>
      </c>
      <c r="AD5" s="4" t="s">
        <v>81</v>
      </c>
      <c r="AE5" s="4" t="s">
        <v>9</v>
      </c>
      <c r="AF5" s="4">
        <v>1</v>
      </c>
      <c r="AG5" s="4">
        <v>2</v>
      </c>
      <c r="AH5" s="4">
        <v>3</v>
      </c>
      <c r="AI5" s="4">
        <v>4</v>
      </c>
      <c r="AJ5" s="4">
        <v>5</v>
      </c>
      <c r="AK5" s="4">
        <v>6</v>
      </c>
      <c r="AL5" s="4">
        <v>7</v>
      </c>
      <c r="AM5" s="4" t="s">
        <v>131</v>
      </c>
      <c r="AN5" s="4" t="s">
        <v>9</v>
      </c>
      <c r="AO5" s="4" t="s">
        <v>145</v>
      </c>
      <c r="AP5" s="4" t="s">
        <v>146</v>
      </c>
      <c r="AQ5" s="4" t="s">
        <v>149</v>
      </c>
      <c r="AR5" s="4" t="s">
        <v>78</v>
      </c>
      <c r="AS5" s="4" t="s">
        <v>9</v>
      </c>
      <c r="AT5" s="4" t="s">
        <v>10</v>
      </c>
      <c r="AU5" s="4" t="s">
        <v>7</v>
      </c>
      <c r="AV5" s="4" t="s">
        <v>134</v>
      </c>
      <c r="AW5" s="4" t="s">
        <v>132</v>
      </c>
      <c r="AX5" s="4" t="s">
        <v>133</v>
      </c>
    </row>
    <row r="6" spans="1:50" s="1" customFormat="1" x14ac:dyDescent="0.35">
      <c r="A6" s="13" t="s">
        <v>8</v>
      </c>
      <c r="B6" s="13">
        <v>9</v>
      </c>
      <c r="C6" s="14">
        <v>0</v>
      </c>
      <c r="D6" s="14">
        <v>0</v>
      </c>
      <c r="E6" s="14">
        <v>2</v>
      </c>
      <c r="F6" s="14">
        <v>3</v>
      </c>
      <c r="G6" s="14">
        <v>0</v>
      </c>
      <c r="H6" s="14">
        <v>0</v>
      </c>
      <c r="I6" s="14">
        <v>0</v>
      </c>
      <c r="J6" s="14">
        <v>2</v>
      </c>
      <c r="K6" s="14">
        <v>0</v>
      </c>
      <c r="L6" s="14">
        <v>2</v>
      </c>
      <c r="M6" s="14">
        <v>0</v>
      </c>
      <c r="N6" s="14">
        <v>0</v>
      </c>
      <c r="O6" s="14">
        <v>0</v>
      </c>
      <c r="P6" s="14">
        <v>4</v>
      </c>
      <c r="Q6" s="14">
        <v>0</v>
      </c>
      <c r="R6" s="14">
        <v>0</v>
      </c>
      <c r="S6" s="14">
        <v>3</v>
      </c>
      <c r="T6" s="14">
        <v>0</v>
      </c>
      <c r="U6" s="14">
        <v>2</v>
      </c>
      <c r="V6" s="14">
        <v>0</v>
      </c>
      <c r="W6" s="14">
        <v>0</v>
      </c>
      <c r="X6" s="14">
        <v>1</v>
      </c>
      <c r="Y6" s="14">
        <v>0</v>
      </c>
      <c r="Z6" s="14">
        <v>5</v>
      </c>
      <c r="AA6" s="14">
        <v>0</v>
      </c>
      <c r="AB6" s="14">
        <v>0</v>
      </c>
      <c r="AC6" s="14">
        <v>0</v>
      </c>
      <c r="AD6" s="14">
        <v>0</v>
      </c>
      <c r="AE6" s="14">
        <v>3</v>
      </c>
      <c r="AF6" s="14">
        <v>0</v>
      </c>
      <c r="AG6" s="14">
        <v>5</v>
      </c>
      <c r="AH6" s="14">
        <v>1</v>
      </c>
      <c r="AI6" s="14">
        <v>1</v>
      </c>
      <c r="AJ6" s="14">
        <v>0</v>
      </c>
      <c r="AK6" s="14">
        <v>0</v>
      </c>
      <c r="AL6" s="14">
        <v>0</v>
      </c>
      <c r="AM6" s="14">
        <v>1</v>
      </c>
      <c r="AN6" s="14">
        <v>1</v>
      </c>
      <c r="AO6" s="14">
        <v>1</v>
      </c>
      <c r="AP6" s="14">
        <v>1</v>
      </c>
      <c r="AQ6" s="14">
        <v>0</v>
      </c>
      <c r="AR6" s="14">
        <v>4</v>
      </c>
      <c r="AS6" s="14">
        <v>3</v>
      </c>
      <c r="AT6" s="14">
        <v>3</v>
      </c>
      <c r="AU6" s="14">
        <v>3</v>
      </c>
      <c r="AV6" s="14">
        <v>3</v>
      </c>
      <c r="AW6" s="14">
        <v>0</v>
      </c>
      <c r="AX6" s="14">
        <v>0</v>
      </c>
    </row>
    <row r="7" spans="1:50" x14ac:dyDescent="0.35">
      <c r="A7" s="12" t="s">
        <v>155</v>
      </c>
      <c r="B7" s="12"/>
      <c r="C7" s="20">
        <f>C6/$B$6</f>
        <v>0</v>
      </c>
      <c r="D7" s="20">
        <f t="shared" ref="D7:L7" si="0">D6/$B$6</f>
        <v>0</v>
      </c>
      <c r="E7" s="20">
        <f t="shared" si="0"/>
        <v>0.22222222222222221</v>
      </c>
      <c r="F7" s="20">
        <f t="shared" si="0"/>
        <v>0.33333333333333331</v>
      </c>
      <c r="G7" s="20">
        <f t="shared" si="0"/>
        <v>0</v>
      </c>
      <c r="H7" s="20">
        <f t="shared" si="0"/>
        <v>0</v>
      </c>
      <c r="I7" s="20">
        <f t="shared" si="0"/>
        <v>0</v>
      </c>
      <c r="J7" s="20">
        <f t="shared" si="0"/>
        <v>0.22222222222222221</v>
      </c>
      <c r="K7" s="20">
        <f t="shared" si="0"/>
        <v>0</v>
      </c>
      <c r="L7" s="20">
        <f t="shared" si="0"/>
        <v>0.22222222222222221</v>
      </c>
      <c r="M7" s="20">
        <f t="shared" ref="M7:P7" si="1">M6/$B$6</f>
        <v>0</v>
      </c>
      <c r="N7" s="20">
        <f t="shared" si="1"/>
        <v>0</v>
      </c>
      <c r="O7" s="20">
        <f t="shared" si="1"/>
        <v>0</v>
      </c>
      <c r="P7" s="20">
        <f t="shared" si="1"/>
        <v>0.44444444444444442</v>
      </c>
      <c r="Q7" s="22" t="s">
        <v>153</v>
      </c>
      <c r="R7" s="20">
        <f t="shared" ref="R7:U7" si="2">R6/$B$6</f>
        <v>0</v>
      </c>
      <c r="S7" s="20">
        <f t="shared" si="2"/>
        <v>0.33333333333333331</v>
      </c>
      <c r="T7" s="20">
        <f t="shared" si="2"/>
        <v>0</v>
      </c>
      <c r="U7" s="20">
        <f t="shared" si="2"/>
        <v>0.22222222222222221</v>
      </c>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row>
    <row r="8" spans="1:50" x14ac:dyDescent="0.35">
      <c r="A8" s="12" t="s">
        <v>157</v>
      </c>
      <c r="B8" s="20">
        <f>9/3981</f>
        <v>2.2607385079125848E-3</v>
      </c>
      <c r="C8" s="21">
        <v>0.151</v>
      </c>
      <c r="D8" s="21">
        <v>0.13600000000000001</v>
      </c>
      <c r="E8" s="21">
        <v>0.14099999999999999</v>
      </c>
      <c r="F8" s="21">
        <v>0.16500000000000001</v>
      </c>
      <c r="G8" s="21">
        <v>0.124</v>
      </c>
      <c r="H8" s="21">
        <v>0.107</v>
      </c>
      <c r="I8" s="21">
        <v>8.4000000000000005E-2</v>
      </c>
      <c r="J8" s="21">
        <v>5.5E-2</v>
      </c>
      <c r="K8" s="21">
        <v>3.7999999999999999E-2</v>
      </c>
      <c r="L8" s="22" t="s">
        <v>153</v>
      </c>
      <c r="M8" s="15">
        <v>3.0000000000000001E-3</v>
      </c>
      <c r="N8" s="15">
        <v>2.8000000000000001E-2</v>
      </c>
      <c r="O8" s="17">
        <v>3.7427781964330567E-2</v>
      </c>
      <c r="P8" s="15">
        <v>0.70899999999999996</v>
      </c>
      <c r="Q8" s="22" t="s">
        <v>153</v>
      </c>
      <c r="R8" s="15">
        <v>3.0000000000000001E-3</v>
      </c>
      <c r="S8" s="15">
        <v>0.20399999999999999</v>
      </c>
      <c r="T8" s="15">
        <v>1.4999999999999999E-2</v>
      </c>
      <c r="U8" s="22" t="s">
        <v>153</v>
      </c>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row>
    <row r="9" spans="1:50" s="1" customFormat="1" x14ac:dyDescent="0.35">
      <c r="A9" s="13" t="s">
        <v>50</v>
      </c>
      <c r="B9" s="13">
        <v>2</v>
      </c>
      <c r="C9" s="14">
        <v>0</v>
      </c>
      <c r="D9" s="14">
        <v>1</v>
      </c>
      <c r="E9" s="14">
        <v>0</v>
      </c>
      <c r="F9" s="14">
        <v>0</v>
      </c>
      <c r="G9" s="14">
        <v>1</v>
      </c>
      <c r="H9" s="14">
        <v>0</v>
      </c>
      <c r="I9" s="14">
        <v>0</v>
      </c>
      <c r="J9" s="14">
        <v>0</v>
      </c>
      <c r="K9" s="14">
        <v>0</v>
      </c>
      <c r="L9" s="14">
        <v>0</v>
      </c>
      <c r="M9" s="14">
        <v>0</v>
      </c>
      <c r="N9" s="14">
        <v>0</v>
      </c>
      <c r="O9" s="14">
        <v>0</v>
      </c>
      <c r="P9" s="14">
        <v>0</v>
      </c>
      <c r="Q9" s="14">
        <v>0</v>
      </c>
      <c r="R9" s="14">
        <v>0</v>
      </c>
      <c r="S9" s="14">
        <v>2</v>
      </c>
      <c r="T9" s="14">
        <v>0</v>
      </c>
      <c r="U9" s="14">
        <v>0</v>
      </c>
      <c r="V9" s="14">
        <v>0</v>
      </c>
      <c r="W9" s="14">
        <v>1</v>
      </c>
      <c r="X9" s="14">
        <v>0</v>
      </c>
      <c r="Y9" s="14">
        <v>0</v>
      </c>
      <c r="Z9" s="14">
        <v>1</v>
      </c>
      <c r="AA9" s="14">
        <v>0</v>
      </c>
      <c r="AB9" s="14">
        <v>0</v>
      </c>
      <c r="AC9" s="14">
        <v>0</v>
      </c>
      <c r="AD9" s="14">
        <v>0</v>
      </c>
      <c r="AE9" s="14">
        <v>0</v>
      </c>
      <c r="AF9" s="14">
        <v>0</v>
      </c>
      <c r="AG9" s="14">
        <v>0</v>
      </c>
      <c r="AH9" s="14">
        <v>1</v>
      </c>
      <c r="AI9" s="14">
        <v>1</v>
      </c>
      <c r="AJ9" s="14">
        <v>0</v>
      </c>
      <c r="AK9" s="14">
        <v>0</v>
      </c>
      <c r="AL9" s="14">
        <v>0</v>
      </c>
      <c r="AM9" s="14">
        <v>0</v>
      </c>
      <c r="AN9" s="14">
        <v>0</v>
      </c>
      <c r="AO9" s="14">
        <v>0</v>
      </c>
      <c r="AP9" s="14">
        <v>0</v>
      </c>
      <c r="AQ9" s="14">
        <v>0</v>
      </c>
      <c r="AR9" s="14">
        <v>2</v>
      </c>
      <c r="AS9" s="14">
        <v>0</v>
      </c>
      <c r="AT9" s="14">
        <v>1</v>
      </c>
      <c r="AU9" s="14">
        <v>1</v>
      </c>
      <c r="AV9" s="14">
        <v>0</v>
      </c>
      <c r="AW9" s="14">
        <v>0</v>
      </c>
      <c r="AX9" s="14">
        <v>0</v>
      </c>
    </row>
    <row r="10" spans="1:50" x14ac:dyDescent="0.35">
      <c r="A10" s="12" t="s">
        <v>154</v>
      </c>
      <c r="B10" s="2"/>
      <c r="C10" s="20">
        <f>C9/$B$9</f>
        <v>0</v>
      </c>
      <c r="D10" s="20">
        <f t="shared" ref="D10:L10" si="3">D9/$B$9</f>
        <v>0.5</v>
      </c>
      <c r="E10" s="20">
        <f t="shared" si="3"/>
        <v>0</v>
      </c>
      <c r="F10" s="20">
        <f t="shared" si="3"/>
        <v>0</v>
      </c>
      <c r="G10" s="20">
        <f t="shared" si="3"/>
        <v>0.5</v>
      </c>
      <c r="H10" s="20">
        <f t="shared" si="3"/>
        <v>0</v>
      </c>
      <c r="I10" s="20">
        <f t="shared" si="3"/>
        <v>0</v>
      </c>
      <c r="J10" s="20">
        <f t="shared" si="3"/>
        <v>0</v>
      </c>
      <c r="K10" s="20">
        <f t="shared" si="3"/>
        <v>0</v>
      </c>
      <c r="L10" s="20">
        <f t="shared" si="3"/>
        <v>0</v>
      </c>
      <c r="M10" s="20">
        <f t="shared" ref="M10" si="4">M9/$B$9</f>
        <v>0</v>
      </c>
      <c r="N10" s="20">
        <f t="shared" ref="N10" si="5">N9/$B$9</f>
        <v>0</v>
      </c>
      <c r="O10" s="20">
        <f t="shared" ref="O10" si="6">O9/$B$9</f>
        <v>0</v>
      </c>
      <c r="P10" s="20">
        <f t="shared" ref="P10" si="7">P9/$B$9</f>
        <v>0</v>
      </c>
      <c r="Q10" s="22" t="s">
        <v>153</v>
      </c>
      <c r="R10" s="20">
        <f t="shared" ref="R10" si="8">R9/$B$9</f>
        <v>0</v>
      </c>
      <c r="S10" s="20">
        <f t="shared" ref="S10" si="9">S9/$B$9</f>
        <v>1</v>
      </c>
      <c r="T10" s="20">
        <f t="shared" ref="T10:U10" si="10">T9/$B$9</f>
        <v>0</v>
      </c>
      <c r="U10" s="20">
        <f t="shared" si="10"/>
        <v>0</v>
      </c>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0" x14ac:dyDescent="0.35">
      <c r="A11" s="12" t="s">
        <v>156</v>
      </c>
      <c r="B11" s="20">
        <f>B9/13898</f>
        <v>1.4390559792775939E-4</v>
      </c>
      <c r="C11" s="20">
        <v>0.14599999999999999</v>
      </c>
      <c r="D11" s="20">
        <v>0.121</v>
      </c>
      <c r="E11" s="20">
        <v>0.17100000000000001</v>
      </c>
      <c r="F11" s="20">
        <v>0.16</v>
      </c>
      <c r="G11" s="20">
        <v>0.108</v>
      </c>
      <c r="H11" s="20">
        <v>0.11</v>
      </c>
      <c r="I11" s="20">
        <v>9.4E-2</v>
      </c>
      <c r="J11" s="20">
        <v>5.8999999999999997E-2</v>
      </c>
      <c r="K11" s="20">
        <v>3.1E-2</v>
      </c>
      <c r="L11" s="22" t="s">
        <v>153</v>
      </c>
      <c r="M11" s="17">
        <v>7.0000000000000001E-3</v>
      </c>
      <c r="N11" s="17">
        <v>0.28499999999999998</v>
      </c>
      <c r="O11" s="17">
        <v>1.4999999999999999E-2</v>
      </c>
      <c r="P11" s="17">
        <v>9.4E-2</v>
      </c>
      <c r="Q11" s="22" t="s">
        <v>153</v>
      </c>
      <c r="R11" s="16">
        <v>3.0000000000000001E-3</v>
      </c>
      <c r="S11" s="16">
        <v>0.56100000000000005</v>
      </c>
      <c r="T11" s="16">
        <v>3.3000000000000002E-2</v>
      </c>
      <c r="U11" s="22" t="s">
        <v>153</v>
      </c>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0" s="1" customFormat="1" x14ac:dyDescent="0.35">
      <c r="A12" s="13" t="s">
        <v>26</v>
      </c>
      <c r="B12" s="13">
        <v>2</v>
      </c>
      <c r="C12" s="14">
        <v>0</v>
      </c>
      <c r="D12" s="14">
        <v>0</v>
      </c>
      <c r="E12" s="14">
        <v>0</v>
      </c>
      <c r="F12" s="14">
        <v>0</v>
      </c>
      <c r="G12" s="14">
        <v>1</v>
      </c>
      <c r="H12" s="14">
        <v>0</v>
      </c>
      <c r="I12" s="14">
        <v>1</v>
      </c>
      <c r="J12" s="14">
        <v>0</v>
      </c>
      <c r="K12" s="14">
        <v>0</v>
      </c>
      <c r="L12" s="14">
        <v>0</v>
      </c>
      <c r="M12" s="14">
        <v>0</v>
      </c>
      <c r="N12" s="14">
        <v>0</v>
      </c>
      <c r="O12" s="14">
        <v>0</v>
      </c>
      <c r="P12" s="14">
        <v>0</v>
      </c>
      <c r="Q12" s="14">
        <v>0</v>
      </c>
      <c r="R12" s="14">
        <v>0</v>
      </c>
      <c r="S12" s="14">
        <v>0</v>
      </c>
      <c r="T12" s="14">
        <v>1</v>
      </c>
      <c r="U12" s="14">
        <v>1</v>
      </c>
      <c r="V12" s="14">
        <v>0</v>
      </c>
      <c r="W12" s="14">
        <v>0</v>
      </c>
      <c r="X12" s="14">
        <v>0</v>
      </c>
      <c r="Y12" s="14">
        <v>0</v>
      </c>
      <c r="Z12" s="14">
        <v>2</v>
      </c>
      <c r="AA12" s="14">
        <v>0</v>
      </c>
      <c r="AB12" s="14">
        <v>0</v>
      </c>
      <c r="AC12" s="14">
        <v>0</v>
      </c>
      <c r="AD12" s="14">
        <v>0</v>
      </c>
      <c r="AE12" s="14">
        <v>0</v>
      </c>
      <c r="AF12" s="14">
        <v>0</v>
      </c>
      <c r="AG12" s="14">
        <v>0</v>
      </c>
      <c r="AH12" s="14">
        <v>1</v>
      </c>
      <c r="AI12" s="14">
        <v>1</v>
      </c>
      <c r="AJ12" s="14">
        <v>0</v>
      </c>
      <c r="AK12" s="14">
        <v>0</v>
      </c>
      <c r="AL12" s="14">
        <v>0</v>
      </c>
      <c r="AM12" s="14">
        <v>0</v>
      </c>
      <c r="AN12" s="14">
        <v>0</v>
      </c>
      <c r="AO12" s="14">
        <v>0</v>
      </c>
      <c r="AP12" s="14">
        <v>0</v>
      </c>
      <c r="AQ12" s="14">
        <v>0</v>
      </c>
      <c r="AR12" s="14">
        <v>1</v>
      </c>
      <c r="AS12" s="14">
        <v>1</v>
      </c>
      <c r="AT12" s="14">
        <v>1</v>
      </c>
      <c r="AU12" s="14">
        <v>1</v>
      </c>
      <c r="AV12" s="14">
        <v>0</v>
      </c>
      <c r="AW12" s="14">
        <v>0</v>
      </c>
      <c r="AX12" s="14">
        <v>0</v>
      </c>
    </row>
    <row r="13" spans="1:50" x14ac:dyDescent="0.35">
      <c r="A13" s="12" t="s">
        <v>158</v>
      </c>
      <c r="B13" s="2"/>
      <c r="C13" s="17">
        <f>C12/$B$12</f>
        <v>0</v>
      </c>
      <c r="D13" s="17">
        <f t="shared" ref="D13:L13" si="11">D12/$B$12</f>
        <v>0</v>
      </c>
      <c r="E13" s="17">
        <f t="shared" si="11"/>
        <v>0</v>
      </c>
      <c r="F13" s="17">
        <f t="shared" si="11"/>
        <v>0</v>
      </c>
      <c r="G13" s="17">
        <f t="shared" si="11"/>
        <v>0.5</v>
      </c>
      <c r="H13" s="17">
        <f t="shared" si="11"/>
        <v>0</v>
      </c>
      <c r="I13" s="17">
        <f t="shared" si="11"/>
        <v>0.5</v>
      </c>
      <c r="J13" s="17">
        <f t="shared" si="11"/>
        <v>0</v>
      </c>
      <c r="K13" s="17">
        <f t="shared" si="11"/>
        <v>0</v>
      </c>
      <c r="L13" s="17">
        <f t="shared" si="11"/>
        <v>0</v>
      </c>
      <c r="M13" s="17">
        <f>M12/$B$12</f>
        <v>0</v>
      </c>
      <c r="N13" s="17">
        <f t="shared" ref="N13:P13" si="12">N12/$B$12</f>
        <v>0</v>
      </c>
      <c r="O13" s="17">
        <f t="shared" si="12"/>
        <v>0</v>
      </c>
      <c r="P13" s="17">
        <f t="shared" si="12"/>
        <v>0</v>
      </c>
      <c r="Q13" s="22" t="s">
        <v>153</v>
      </c>
      <c r="R13" s="17">
        <f t="shared" ref="R13" si="13">R12/$B$12</f>
        <v>0</v>
      </c>
      <c r="S13" s="17">
        <f t="shared" ref="S13" si="14">S12/$B$12</f>
        <v>0</v>
      </c>
      <c r="T13" s="17">
        <f t="shared" ref="T13:U13" si="15">T12/$B$12</f>
        <v>0.5</v>
      </c>
      <c r="U13" s="17">
        <f t="shared" si="15"/>
        <v>0.5</v>
      </c>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0" x14ac:dyDescent="0.35">
      <c r="A14" s="12" t="s">
        <v>159</v>
      </c>
      <c r="B14" s="2"/>
      <c r="C14" s="17">
        <v>0.13500000000000001</v>
      </c>
      <c r="D14" s="17">
        <v>0.111</v>
      </c>
      <c r="E14" s="17">
        <v>0.127</v>
      </c>
      <c r="F14" s="17">
        <v>0.158</v>
      </c>
      <c r="G14" s="17">
        <v>0.13400000000000001</v>
      </c>
      <c r="H14" s="17">
        <v>0.13300000000000001</v>
      </c>
      <c r="I14" s="17">
        <v>0.108</v>
      </c>
      <c r="J14" s="17">
        <v>0.06</v>
      </c>
      <c r="K14" s="17">
        <v>3.5000000000000003E-2</v>
      </c>
      <c r="L14" s="22" t="s">
        <v>153</v>
      </c>
      <c r="M14" s="17">
        <v>3.0000000000000001E-3</v>
      </c>
      <c r="N14" s="17">
        <v>0.30199999999999999</v>
      </c>
      <c r="O14" s="17">
        <v>2.5999999999999999E-2</v>
      </c>
      <c r="P14" s="17">
        <v>0.152</v>
      </c>
      <c r="Q14" s="22" t="s">
        <v>153</v>
      </c>
      <c r="R14" s="17">
        <v>4.0000000000000001E-3</v>
      </c>
      <c r="S14" s="17">
        <v>0.47899999999999998</v>
      </c>
      <c r="T14" s="17">
        <v>0.03</v>
      </c>
      <c r="U14" s="22" t="s">
        <v>153</v>
      </c>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row>
    <row r="15" spans="1:50" s="1" customFormat="1" x14ac:dyDescent="0.35">
      <c r="A15" s="13" t="s">
        <v>14</v>
      </c>
      <c r="B15" s="13">
        <v>9</v>
      </c>
      <c r="C15" s="14">
        <v>0</v>
      </c>
      <c r="D15" s="14">
        <v>2</v>
      </c>
      <c r="E15" s="14">
        <v>2</v>
      </c>
      <c r="F15" s="14">
        <v>0</v>
      </c>
      <c r="G15" s="14">
        <v>1</v>
      </c>
      <c r="H15" s="14">
        <v>2</v>
      </c>
      <c r="I15" s="14">
        <v>0</v>
      </c>
      <c r="J15" s="14">
        <v>0</v>
      </c>
      <c r="K15" s="14">
        <v>0</v>
      </c>
      <c r="L15" s="14">
        <v>2</v>
      </c>
      <c r="M15" s="14">
        <v>0</v>
      </c>
      <c r="N15" s="14">
        <v>0</v>
      </c>
      <c r="O15" s="14">
        <v>0</v>
      </c>
      <c r="P15" s="14">
        <v>0</v>
      </c>
      <c r="Q15" s="14">
        <v>1</v>
      </c>
      <c r="R15" s="14">
        <v>0</v>
      </c>
      <c r="S15" s="14">
        <v>7</v>
      </c>
      <c r="T15" s="14">
        <v>0</v>
      </c>
      <c r="U15" s="14">
        <v>1</v>
      </c>
      <c r="V15" s="14">
        <v>2</v>
      </c>
      <c r="W15" s="14">
        <v>0</v>
      </c>
      <c r="X15" s="14">
        <v>0</v>
      </c>
      <c r="Y15" s="14">
        <v>0</v>
      </c>
      <c r="Z15" s="14">
        <v>5</v>
      </c>
      <c r="AA15" s="14">
        <v>0</v>
      </c>
      <c r="AB15" s="14">
        <v>0</v>
      </c>
      <c r="AC15" s="14">
        <v>0</v>
      </c>
      <c r="AD15" s="14">
        <v>0</v>
      </c>
      <c r="AE15" s="14">
        <v>2</v>
      </c>
      <c r="AF15" s="14">
        <v>0</v>
      </c>
      <c r="AG15" s="14">
        <v>2</v>
      </c>
      <c r="AH15" s="14">
        <v>3</v>
      </c>
      <c r="AI15" s="14">
        <v>4</v>
      </c>
      <c r="AJ15" s="14">
        <v>0</v>
      </c>
      <c r="AK15" s="14">
        <v>0</v>
      </c>
      <c r="AL15" s="14">
        <v>0</v>
      </c>
      <c r="AM15" s="14">
        <v>0</v>
      </c>
      <c r="AN15" s="14">
        <v>0</v>
      </c>
      <c r="AO15" s="14">
        <v>0</v>
      </c>
      <c r="AP15" s="14">
        <v>1</v>
      </c>
      <c r="AQ15" s="14">
        <v>0</v>
      </c>
      <c r="AR15" s="14">
        <v>5</v>
      </c>
      <c r="AS15" s="14">
        <v>3</v>
      </c>
      <c r="AT15" s="14">
        <v>2</v>
      </c>
      <c r="AU15" s="14">
        <v>2</v>
      </c>
      <c r="AV15" s="14">
        <v>2</v>
      </c>
      <c r="AW15" s="14">
        <v>2</v>
      </c>
      <c r="AX15" s="14">
        <v>0</v>
      </c>
    </row>
    <row r="16" spans="1:50" s="1" customFormat="1" x14ac:dyDescent="0.35">
      <c r="A16" s="12" t="s">
        <v>160</v>
      </c>
      <c r="B16" s="13"/>
      <c r="C16" s="24">
        <f>C15/$B$15</f>
        <v>0</v>
      </c>
      <c r="D16" s="24">
        <f t="shared" ref="D16:M16" si="16">D15/$B$15</f>
        <v>0.22222222222222221</v>
      </c>
      <c r="E16" s="24">
        <f t="shared" si="16"/>
        <v>0.22222222222222221</v>
      </c>
      <c r="F16" s="24">
        <f t="shared" si="16"/>
        <v>0</v>
      </c>
      <c r="G16" s="24">
        <f t="shared" si="16"/>
        <v>0.1111111111111111</v>
      </c>
      <c r="H16" s="24">
        <f t="shared" si="16"/>
        <v>0.22222222222222221</v>
      </c>
      <c r="I16" s="24">
        <f t="shared" si="16"/>
        <v>0</v>
      </c>
      <c r="J16" s="24">
        <f t="shared" si="16"/>
        <v>0</v>
      </c>
      <c r="K16" s="24">
        <f t="shared" si="16"/>
        <v>0</v>
      </c>
      <c r="L16" s="24">
        <f t="shared" si="16"/>
        <v>0.22222222222222221</v>
      </c>
      <c r="M16" s="24">
        <f t="shared" si="16"/>
        <v>0</v>
      </c>
      <c r="N16" s="24">
        <f t="shared" ref="N16" si="17">N15/$B$15</f>
        <v>0</v>
      </c>
      <c r="O16" s="24">
        <f t="shared" ref="O16" si="18">O15/$B$15</f>
        <v>0</v>
      </c>
      <c r="P16" s="24">
        <f t="shared" ref="P16" si="19">P15/$B$15</f>
        <v>0</v>
      </c>
      <c r="Q16" s="22" t="s">
        <v>153</v>
      </c>
      <c r="R16" s="24">
        <f t="shared" ref="R16" si="20">R15/$B$15</f>
        <v>0</v>
      </c>
      <c r="S16" s="24">
        <f t="shared" ref="S16" si="21">S15/$B$15</f>
        <v>0.77777777777777779</v>
      </c>
      <c r="T16" s="24">
        <f t="shared" ref="T16" si="22">T15/$B$15</f>
        <v>0</v>
      </c>
      <c r="U16" s="24">
        <f t="shared" ref="U16" si="23">U15/$B$15</f>
        <v>0.1111111111111111</v>
      </c>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row>
    <row r="17" spans="1:50" s="1" customFormat="1" x14ac:dyDescent="0.35">
      <c r="A17" s="12" t="s">
        <v>161</v>
      </c>
      <c r="B17" s="25">
        <f>B15/37279</f>
        <v>2.4142278494594812E-4</v>
      </c>
      <c r="C17" s="24">
        <v>0.13600000000000001</v>
      </c>
      <c r="D17" s="24">
        <v>0.11899999999999999</v>
      </c>
      <c r="E17" s="24">
        <v>0.13400000000000001</v>
      </c>
      <c r="F17" s="24">
        <v>0.14899999999999999</v>
      </c>
      <c r="G17" s="24">
        <v>0.13100000000000001</v>
      </c>
      <c r="H17" s="24">
        <v>0.13800000000000001</v>
      </c>
      <c r="I17" s="24">
        <v>0.11</v>
      </c>
      <c r="J17" s="24">
        <v>5.3999999999999999E-2</v>
      </c>
      <c r="K17" s="24">
        <v>2.9000000000000001E-2</v>
      </c>
      <c r="L17" s="22" t="s">
        <v>153</v>
      </c>
      <c r="M17" s="24">
        <v>3.0000000000000001E-3</v>
      </c>
      <c r="N17" s="24">
        <v>0.25700000000000001</v>
      </c>
      <c r="O17" s="24">
        <v>1.4E-2</v>
      </c>
      <c r="P17" s="24">
        <v>0.12</v>
      </c>
      <c r="Q17" s="22" t="s">
        <v>153</v>
      </c>
      <c r="R17" s="24">
        <v>3.0000000000000001E-3</v>
      </c>
      <c r="S17" s="24">
        <v>0.56299999999999994</v>
      </c>
      <c r="T17" s="24">
        <v>3.6999999999999998E-2</v>
      </c>
      <c r="U17" s="22" t="s">
        <v>153</v>
      </c>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row>
    <row r="18" spans="1:50" s="1" customFormat="1" x14ac:dyDescent="0.35">
      <c r="A18" s="13" t="s">
        <v>3</v>
      </c>
      <c r="B18" s="13">
        <v>94</v>
      </c>
      <c r="C18" s="14">
        <v>0</v>
      </c>
      <c r="D18" s="14">
        <v>3</v>
      </c>
      <c r="E18" s="14">
        <v>9</v>
      </c>
      <c r="F18" s="14">
        <v>22</v>
      </c>
      <c r="G18" s="14">
        <v>15</v>
      </c>
      <c r="H18" s="14">
        <v>20</v>
      </c>
      <c r="I18" s="14">
        <v>7</v>
      </c>
      <c r="J18" s="14">
        <v>12</v>
      </c>
      <c r="K18" s="14">
        <v>0</v>
      </c>
      <c r="L18" s="14">
        <v>6</v>
      </c>
      <c r="M18" s="14">
        <v>5</v>
      </c>
      <c r="N18" s="14">
        <v>3</v>
      </c>
      <c r="O18" s="14">
        <v>2</v>
      </c>
      <c r="P18" s="14">
        <v>30</v>
      </c>
      <c r="Q18" s="14">
        <v>1</v>
      </c>
      <c r="R18" s="14">
        <v>0</v>
      </c>
      <c r="S18" s="14">
        <v>39</v>
      </c>
      <c r="T18" s="14">
        <v>3</v>
      </c>
      <c r="U18" s="14">
        <v>11</v>
      </c>
      <c r="V18" s="14">
        <v>0</v>
      </c>
      <c r="W18" s="14">
        <v>5</v>
      </c>
      <c r="X18" s="14">
        <v>6</v>
      </c>
      <c r="Y18" s="14">
        <v>3</v>
      </c>
      <c r="Z18" s="14">
        <v>64</v>
      </c>
      <c r="AA18" s="14">
        <v>4</v>
      </c>
      <c r="AB18" s="14">
        <v>1</v>
      </c>
      <c r="AC18" s="14">
        <v>6</v>
      </c>
      <c r="AD18" s="14">
        <v>0</v>
      </c>
      <c r="AE18" s="14">
        <v>5</v>
      </c>
      <c r="AF18" s="14">
        <v>20</v>
      </c>
      <c r="AG18" s="14">
        <v>41</v>
      </c>
      <c r="AH18" s="14">
        <v>12</v>
      </c>
      <c r="AI18" s="14">
        <v>8</v>
      </c>
      <c r="AJ18" s="14">
        <v>5</v>
      </c>
      <c r="AK18" s="14">
        <v>1</v>
      </c>
      <c r="AL18" s="14">
        <v>0</v>
      </c>
      <c r="AM18" s="14">
        <v>2</v>
      </c>
      <c r="AN18" s="14">
        <v>3</v>
      </c>
      <c r="AO18" s="14">
        <v>15</v>
      </c>
      <c r="AP18" s="14">
        <v>9</v>
      </c>
      <c r="AQ18" s="14">
        <v>16</v>
      </c>
      <c r="AR18" s="14">
        <v>36</v>
      </c>
      <c r="AS18" s="14">
        <v>18</v>
      </c>
      <c r="AT18" s="14">
        <v>18</v>
      </c>
      <c r="AU18" s="14">
        <v>31</v>
      </c>
      <c r="AV18" s="14">
        <v>19</v>
      </c>
      <c r="AW18" s="14">
        <v>2</v>
      </c>
      <c r="AX18" s="14">
        <v>10</v>
      </c>
    </row>
    <row r="19" spans="1:50" x14ac:dyDescent="0.35">
      <c r="A19" s="12" t="s">
        <v>162</v>
      </c>
      <c r="B19" s="13"/>
      <c r="C19" s="24">
        <f>C18/$B$18</f>
        <v>0</v>
      </c>
      <c r="D19" s="24">
        <f t="shared" ref="D19:L19" si="24">D18/$B$18</f>
        <v>3.1914893617021274E-2</v>
      </c>
      <c r="E19" s="24">
        <f t="shared" si="24"/>
        <v>9.5744680851063829E-2</v>
      </c>
      <c r="F19" s="24">
        <f t="shared" si="24"/>
        <v>0.23404255319148937</v>
      </c>
      <c r="G19" s="24">
        <f t="shared" si="24"/>
        <v>0.15957446808510639</v>
      </c>
      <c r="H19" s="24">
        <f t="shared" si="24"/>
        <v>0.21276595744680851</v>
      </c>
      <c r="I19" s="24">
        <f t="shared" si="24"/>
        <v>7.4468085106382975E-2</v>
      </c>
      <c r="J19" s="24">
        <f t="shared" si="24"/>
        <v>0.1276595744680851</v>
      </c>
      <c r="K19" s="24">
        <f t="shared" si="24"/>
        <v>0</v>
      </c>
      <c r="L19" s="24">
        <f t="shared" si="24"/>
        <v>6.3829787234042548E-2</v>
      </c>
      <c r="M19" s="24">
        <f t="shared" ref="M19" si="25">M18/$B$18</f>
        <v>5.3191489361702128E-2</v>
      </c>
      <c r="N19" s="24">
        <f t="shared" ref="N19" si="26">N18/$B$18</f>
        <v>3.1914893617021274E-2</v>
      </c>
      <c r="O19" s="24">
        <f t="shared" ref="O19" si="27">O18/$B$18</f>
        <v>2.1276595744680851E-2</v>
      </c>
      <c r="P19" s="24">
        <f t="shared" ref="P19" si="28">P18/$B$18</f>
        <v>0.31914893617021278</v>
      </c>
      <c r="Q19" s="26" t="s">
        <v>153</v>
      </c>
      <c r="R19" s="24">
        <f t="shared" ref="R19" si="29">R18/$B$18</f>
        <v>0</v>
      </c>
      <c r="S19" s="24">
        <f t="shared" ref="S19" si="30">S18/$B$18</f>
        <v>0.41489361702127658</v>
      </c>
      <c r="T19" s="24">
        <f t="shared" ref="T19:U19" si="31">T18/$B$18</f>
        <v>3.1914893617021274E-2</v>
      </c>
      <c r="U19" s="24">
        <f t="shared" si="31"/>
        <v>0.11702127659574468</v>
      </c>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row>
    <row r="20" spans="1:50" x14ac:dyDescent="0.35">
      <c r="A20" s="12" t="s">
        <v>163</v>
      </c>
      <c r="B20" s="20">
        <f>B18/70856</f>
        <v>1.3266343005532348E-3</v>
      </c>
      <c r="C20" s="17">
        <v>0.151</v>
      </c>
      <c r="D20" s="17">
        <v>0.14099999999999999</v>
      </c>
      <c r="E20" s="17">
        <v>0.13400000000000001</v>
      </c>
      <c r="F20" s="17">
        <v>0.151</v>
      </c>
      <c r="G20" s="17">
        <v>0.11799999999999999</v>
      </c>
      <c r="H20" s="17">
        <v>0.11</v>
      </c>
      <c r="I20" s="17">
        <v>0.1</v>
      </c>
      <c r="J20" s="17">
        <v>5.8999999999999997E-2</v>
      </c>
      <c r="K20" s="17">
        <v>3.5999999999999997E-2</v>
      </c>
      <c r="L20" s="22" t="s">
        <v>153</v>
      </c>
      <c r="M20" s="17">
        <v>3.0000000000000001E-3</v>
      </c>
      <c r="N20" s="17">
        <v>0.114</v>
      </c>
      <c r="O20" s="17">
        <v>0.107</v>
      </c>
      <c r="P20" s="17">
        <v>0.55300000000000005</v>
      </c>
      <c r="Q20" s="22" t="s">
        <v>153</v>
      </c>
      <c r="R20" s="17">
        <v>3.0000000000000001E-3</v>
      </c>
      <c r="S20" s="17">
        <v>0.2</v>
      </c>
      <c r="T20" s="17">
        <v>1.7999999999999999E-2</v>
      </c>
      <c r="U20" s="22" t="s">
        <v>153</v>
      </c>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row>
    <row r="21" spans="1:50" s="1" customFormat="1" x14ac:dyDescent="0.35">
      <c r="A21" s="13" t="s">
        <v>244</v>
      </c>
      <c r="B21" s="13">
        <v>34</v>
      </c>
      <c r="C21" s="14">
        <v>0</v>
      </c>
      <c r="D21" s="14">
        <v>1</v>
      </c>
      <c r="E21" s="14">
        <v>2</v>
      </c>
      <c r="F21" s="14">
        <v>7</v>
      </c>
      <c r="G21" s="14">
        <v>4</v>
      </c>
      <c r="H21" s="14">
        <v>8</v>
      </c>
      <c r="I21" s="14">
        <v>7</v>
      </c>
      <c r="J21" s="14">
        <v>0</v>
      </c>
      <c r="K21" s="14">
        <v>1</v>
      </c>
      <c r="L21" s="14">
        <v>4</v>
      </c>
      <c r="M21" s="14">
        <v>0</v>
      </c>
      <c r="N21" s="14">
        <v>3</v>
      </c>
      <c r="O21" s="14">
        <v>2</v>
      </c>
      <c r="P21" s="14">
        <v>0</v>
      </c>
      <c r="Q21" s="14">
        <v>1</v>
      </c>
      <c r="R21" s="14">
        <v>0</v>
      </c>
      <c r="S21" s="14">
        <v>17</v>
      </c>
      <c r="T21" s="14">
        <v>1</v>
      </c>
      <c r="U21" s="14">
        <v>10</v>
      </c>
      <c r="V21" s="14">
        <v>1</v>
      </c>
      <c r="W21" s="14">
        <v>0</v>
      </c>
      <c r="X21" s="14">
        <v>2</v>
      </c>
      <c r="Y21" s="14">
        <v>0</v>
      </c>
      <c r="Z21" s="14">
        <v>23</v>
      </c>
      <c r="AA21" s="14">
        <v>0</v>
      </c>
      <c r="AB21" s="14">
        <v>2</v>
      </c>
      <c r="AC21" s="14">
        <v>1</v>
      </c>
      <c r="AD21" s="14">
        <v>0</v>
      </c>
      <c r="AE21" s="14">
        <v>5</v>
      </c>
      <c r="AF21" s="14">
        <v>1</v>
      </c>
      <c r="AG21" s="14">
        <v>12</v>
      </c>
      <c r="AH21" s="14">
        <v>8</v>
      </c>
      <c r="AI21" s="14">
        <v>6</v>
      </c>
      <c r="AJ21" s="14">
        <v>2</v>
      </c>
      <c r="AK21" s="14">
        <v>2</v>
      </c>
      <c r="AL21" s="14">
        <v>0</v>
      </c>
      <c r="AM21" s="14">
        <v>0</v>
      </c>
      <c r="AN21" s="14">
        <v>3</v>
      </c>
      <c r="AO21" s="14">
        <v>2</v>
      </c>
      <c r="AP21" s="14">
        <v>2</v>
      </c>
      <c r="AQ21" s="14">
        <v>7</v>
      </c>
      <c r="AR21" s="14">
        <v>14</v>
      </c>
      <c r="AS21" s="14">
        <v>9</v>
      </c>
      <c r="AT21" s="14">
        <v>14</v>
      </c>
      <c r="AU21" s="14">
        <v>13</v>
      </c>
      <c r="AV21" s="14">
        <v>18</v>
      </c>
      <c r="AW21" s="14">
        <v>3</v>
      </c>
      <c r="AX21" s="14">
        <v>2</v>
      </c>
    </row>
    <row r="22" spans="1:50" x14ac:dyDescent="0.35">
      <c r="A22" s="12" t="s">
        <v>164</v>
      </c>
      <c r="B22" s="2"/>
      <c r="C22" s="17">
        <f>C21/$B$21</f>
        <v>0</v>
      </c>
      <c r="D22" s="17">
        <f t="shared" ref="D22:L22" si="32">D21/$B$21</f>
        <v>2.9411764705882353E-2</v>
      </c>
      <c r="E22" s="17">
        <f t="shared" si="32"/>
        <v>5.8823529411764705E-2</v>
      </c>
      <c r="F22" s="17">
        <f t="shared" si="32"/>
        <v>0.20588235294117646</v>
      </c>
      <c r="G22" s="17">
        <f t="shared" si="32"/>
        <v>0.11764705882352941</v>
      </c>
      <c r="H22" s="17">
        <f t="shared" si="32"/>
        <v>0.23529411764705882</v>
      </c>
      <c r="I22" s="17">
        <f t="shared" si="32"/>
        <v>0.20588235294117646</v>
      </c>
      <c r="J22" s="17">
        <f t="shared" si="32"/>
        <v>0</v>
      </c>
      <c r="K22" s="17">
        <f t="shared" si="32"/>
        <v>2.9411764705882353E-2</v>
      </c>
      <c r="L22" s="17">
        <f t="shared" si="32"/>
        <v>0.11764705882352941</v>
      </c>
      <c r="M22" s="17">
        <f t="shared" ref="M22" si="33">M21/$B$21</f>
        <v>0</v>
      </c>
      <c r="N22" s="17">
        <f t="shared" ref="N22" si="34">N21/$B$21</f>
        <v>8.8235294117647065E-2</v>
      </c>
      <c r="O22" s="17">
        <f t="shared" ref="O22" si="35">O21/$B$21</f>
        <v>5.8823529411764705E-2</v>
      </c>
      <c r="P22" s="17">
        <f t="shared" ref="P22" si="36">P21/$B$21</f>
        <v>0</v>
      </c>
      <c r="Q22" s="22" t="s">
        <v>153</v>
      </c>
      <c r="R22" s="17">
        <f t="shared" ref="R22" si="37">R21/$B$21</f>
        <v>0</v>
      </c>
      <c r="S22" s="17">
        <f t="shared" ref="S22" si="38">S21/$B$21</f>
        <v>0.5</v>
      </c>
      <c r="T22" s="17">
        <f t="shared" ref="T22:U22" si="39">T21/$B$21</f>
        <v>2.9411764705882353E-2</v>
      </c>
      <c r="U22" s="17">
        <f t="shared" si="39"/>
        <v>0.29411764705882354</v>
      </c>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row>
    <row r="23" spans="1:50" x14ac:dyDescent="0.35">
      <c r="A23" s="12" t="s">
        <v>165</v>
      </c>
      <c r="B23" s="28">
        <f>B21/80242</f>
        <v>4.2371825228683233E-4</v>
      </c>
      <c r="C23" s="17">
        <v>0.125</v>
      </c>
      <c r="D23" s="17">
        <v>0.10299999999999999</v>
      </c>
      <c r="E23" s="17">
        <v>0.125</v>
      </c>
      <c r="F23" s="17">
        <v>0.17</v>
      </c>
      <c r="G23" s="17">
        <v>0.128</v>
      </c>
      <c r="H23" s="17">
        <v>0.127</v>
      </c>
      <c r="I23" s="17">
        <v>0.113</v>
      </c>
      <c r="J23" s="17">
        <v>6.7000000000000004E-2</v>
      </c>
      <c r="K23" s="17">
        <v>4.2999999999999997E-2</v>
      </c>
      <c r="L23" s="22" t="s">
        <v>153</v>
      </c>
      <c r="M23" s="17">
        <v>3.0000000000000001E-3</v>
      </c>
      <c r="N23" s="17">
        <v>0.108</v>
      </c>
      <c r="O23" s="17">
        <v>3.1E-2</v>
      </c>
      <c r="P23" s="17">
        <v>0.26</v>
      </c>
      <c r="Q23" s="22" t="s">
        <v>153</v>
      </c>
      <c r="R23" s="17">
        <v>4.0000000000000001E-3</v>
      </c>
      <c r="S23" s="17">
        <v>0.55800000000000005</v>
      </c>
      <c r="T23" s="17">
        <v>3.4000000000000002E-2</v>
      </c>
      <c r="U23" s="22" t="s">
        <v>153</v>
      </c>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row>
    <row r="24" spans="1:50" s="1" customFormat="1" x14ac:dyDescent="0.35">
      <c r="A24" s="13" t="s">
        <v>20</v>
      </c>
      <c r="B24" s="23">
        <v>37</v>
      </c>
      <c r="C24" s="14">
        <v>0</v>
      </c>
      <c r="D24" s="14">
        <v>0</v>
      </c>
      <c r="E24" s="14">
        <v>2</v>
      </c>
      <c r="F24" s="14">
        <v>6</v>
      </c>
      <c r="G24" s="14">
        <v>4</v>
      </c>
      <c r="H24" s="14">
        <v>4</v>
      </c>
      <c r="I24" s="14">
        <v>10</v>
      </c>
      <c r="J24" s="14">
        <v>8</v>
      </c>
      <c r="K24" s="14">
        <v>2</v>
      </c>
      <c r="L24" s="14">
        <v>1</v>
      </c>
      <c r="M24" s="14">
        <v>1</v>
      </c>
      <c r="N24" s="14">
        <v>3</v>
      </c>
      <c r="O24" s="14">
        <v>0</v>
      </c>
      <c r="P24" s="14">
        <v>1</v>
      </c>
      <c r="Q24" s="14">
        <v>0</v>
      </c>
      <c r="R24" s="14">
        <v>0</v>
      </c>
      <c r="S24" s="14">
        <v>24</v>
      </c>
      <c r="T24" s="14">
        <v>1</v>
      </c>
      <c r="U24" s="14">
        <v>7</v>
      </c>
      <c r="V24" s="14">
        <v>0</v>
      </c>
      <c r="W24" s="14">
        <v>1</v>
      </c>
      <c r="X24" s="14">
        <v>5</v>
      </c>
      <c r="Y24" s="14">
        <v>3</v>
      </c>
      <c r="Z24" s="14">
        <v>25</v>
      </c>
      <c r="AA24" s="14">
        <v>0</v>
      </c>
      <c r="AB24" s="14">
        <v>1</v>
      </c>
      <c r="AC24" s="14">
        <v>0</v>
      </c>
      <c r="AD24" s="14">
        <v>0</v>
      </c>
      <c r="AE24" s="14">
        <v>2</v>
      </c>
      <c r="AF24" s="14">
        <v>7</v>
      </c>
      <c r="AG24" s="14">
        <v>17</v>
      </c>
      <c r="AH24" s="14">
        <v>5</v>
      </c>
      <c r="AI24" s="14">
        <v>3</v>
      </c>
      <c r="AJ24" s="14">
        <v>1</v>
      </c>
      <c r="AK24" s="14">
        <v>1</v>
      </c>
      <c r="AL24" s="14">
        <v>0</v>
      </c>
      <c r="AM24" s="14">
        <v>0</v>
      </c>
      <c r="AN24" s="14">
        <v>3</v>
      </c>
      <c r="AO24" s="14">
        <v>3</v>
      </c>
      <c r="AP24" s="14">
        <v>3</v>
      </c>
      <c r="AQ24" s="14">
        <v>6</v>
      </c>
      <c r="AR24" s="14">
        <v>15</v>
      </c>
      <c r="AS24" s="14">
        <v>10</v>
      </c>
      <c r="AT24" s="14">
        <v>8</v>
      </c>
      <c r="AU24" s="14">
        <v>15</v>
      </c>
      <c r="AV24" s="14">
        <v>8</v>
      </c>
      <c r="AW24" s="14">
        <v>2</v>
      </c>
      <c r="AX24" s="14">
        <v>2</v>
      </c>
    </row>
    <row r="25" spans="1:50" x14ac:dyDescent="0.35">
      <c r="A25" s="12" t="s">
        <v>166</v>
      </c>
      <c r="B25" s="10"/>
      <c r="C25" s="17">
        <f>C24/$B$24</f>
        <v>0</v>
      </c>
      <c r="D25" s="17">
        <f t="shared" ref="D25:K25" si="40">D24/$B$24</f>
        <v>0</v>
      </c>
      <c r="E25" s="17">
        <f t="shared" si="40"/>
        <v>5.4054054054054057E-2</v>
      </c>
      <c r="F25" s="17">
        <f t="shared" si="40"/>
        <v>0.16216216216216217</v>
      </c>
      <c r="G25" s="17">
        <f t="shared" si="40"/>
        <v>0.10810810810810811</v>
      </c>
      <c r="H25" s="17">
        <f t="shared" si="40"/>
        <v>0.10810810810810811</v>
      </c>
      <c r="I25" s="17">
        <f t="shared" si="40"/>
        <v>0.27027027027027029</v>
      </c>
      <c r="J25" s="17">
        <f t="shared" si="40"/>
        <v>0.21621621621621623</v>
      </c>
      <c r="K25" s="17">
        <f t="shared" si="40"/>
        <v>5.4054054054054057E-2</v>
      </c>
      <c r="L25" s="17">
        <f>L24/$B$24</f>
        <v>2.7027027027027029E-2</v>
      </c>
      <c r="M25" s="17">
        <f>M24/$B$24</f>
        <v>2.7027027027027029E-2</v>
      </c>
      <c r="N25" s="17">
        <f t="shared" ref="N25" si="41">N24/$B$24</f>
        <v>8.1081081081081086E-2</v>
      </c>
      <c r="O25" s="17">
        <f t="shared" ref="O25" si="42">O24/$B$24</f>
        <v>0</v>
      </c>
      <c r="P25" s="17">
        <f t="shared" ref="P25" si="43">P24/$B$24</f>
        <v>2.7027027027027029E-2</v>
      </c>
      <c r="Q25" s="22" t="s">
        <v>153</v>
      </c>
      <c r="R25" s="17">
        <f t="shared" ref="R25" si="44">R24/$B$24</f>
        <v>0</v>
      </c>
      <c r="S25" s="17">
        <f t="shared" ref="S25" si="45">S24/$B$24</f>
        <v>0.64864864864864868</v>
      </c>
      <c r="T25" s="17">
        <f t="shared" ref="T25:U25" si="46">T24/$B$24</f>
        <v>2.7027027027027029E-2</v>
      </c>
      <c r="U25" s="17">
        <f t="shared" si="46"/>
        <v>0.1891891891891892</v>
      </c>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row>
    <row r="26" spans="1:50" x14ac:dyDescent="0.35">
      <c r="A26" s="12" t="s">
        <v>167</v>
      </c>
      <c r="B26" s="28">
        <f>B24/24839</f>
        <v>1.4895929787833648E-3</v>
      </c>
      <c r="C26" s="17">
        <v>0.11</v>
      </c>
      <c r="D26" s="17">
        <v>0.219</v>
      </c>
      <c r="E26" s="17">
        <v>0.17499999999999999</v>
      </c>
      <c r="F26" s="17">
        <v>0.155</v>
      </c>
      <c r="G26" s="17">
        <v>9.5000000000000001E-2</v>
      </c>
      <c r="H26" s="17">
        <v>8.8999999999999996E-2</v>
      </c>
      <c r="I26" s="17">
        <v>7.9000000000000001E-2</v>
      </c>
      <c r="J26" s="17">
        <v>4.9000000000000002E-2</v>
      </c>
      <c r="K26" s="17">
        <v>0.03</v>
      </c>
      <c r="L26" s="22" t="s">
        <v>153</v>
      </c>
      <c r="M26" s="17">
        <v>3.0000000000000001E-3</v>
      </c>
      <c r="N26" s="17">
        <v>0.121</v>
      </c>
      <c r="O26" s="17">
        <v>7.2999999999999995E-2</v>
      </c>
      <c r="P26" s="17">
        <v>0.23</v>
      </c>
      <c r="Q26" s="22" t="s">
        <v>153</v>
      </c>
      <c r="R26" s="17">
        <v>3.0000000000000001E-3</v>
      </c>
      <c r="S26" s="17">
        <v>0.51400000000000001</v>
      </c>
      <c r="T26" s="17">
        <v>5.3999999999999999E-2</v>
      </c>
      <c r="U26" s="22" t="s">
        <v>153</v>
      </c>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row>
    <row r="27" spans="1:50" s="1" customFormat="1" x14ac:dyDescent="0.35">
      <c r="A27" s="13" t="s">
        <v>0</v>
      </c>
      <c r="B27" s="13">
        <v>23</v>
      </c>
      <c r="C27" s="14">
        <v>0</v>
      </c>
      <c r="D27" s="14">
        <v>0</v>
      </c>
      <c r="E27" s="14">
        <v>2</v>
      </c>
      <c r="F27" s="14">
        <v>4</v>
      </c>
      <c r="G27" s="14">
        <v>4</v>
      </c>
      <c r="H27" s="14">
        <v>7</v>
      </c>
      <c r="I27" s="14">
        <v>3</v>
      </c>
      <c r="J27" s="14">
        <v>0</v>
      </c>
      <c r="K27" s="14">
        <v>2</v>
      </c>
      <c r="L27" s="14">
        <v>1</v>
      </c>
      <c r="M27" s="14">
        <v>0</v>
      </c>
      <c r="N27" s="14">
        <v>1</v>
      </c>
      <c r="O27" s="14">
        <v>2</v>
      </c>
      <c r="P27" s="14">
        <v>1</v>
      </c>
      <c r="Q27" s="14">
        <v>0</v>
      </c>
      <c r="R27" s="14">
        <v>0</v>
      </c>
      <c r="S27" s="14">
        <v>11</v>
      </c>
      <c r="T27" s="14">
        <v>2</v>
      </c>
      <c r="U27" s="14">
        <v>6</v>
      </c>
      <c r="V27" s="14">
        <v>0</v>
      </c>
      <c r="W27" s="14">
        <v>0</v>
      </c>
      <c r="X27" s="14">
        <v>0</v>
      </c>
      <c r="Y27" s="14">
        <v>0</v>
      </c>
      <c r="Z27" s="14">
        <v>19</v>
      </c>
      <c r="AA27" s="14">
        <v>1</v>
      </c>
      <c r="AB27" s="14">
        <v>0</v>
      </c>
      <c r="AC27" s="14">
        <v>0</v>
      </c>
      <c r="AD27" s="14">
        <v>0</v>
      </c>
      <c r="AE27" s="14">
        <v>3</v>
      </c>
      <c r="AF27" s="14">
        <v>8</v>
      </c>
      <c r="AG27" s="14">
        <v>8</v>
      </c>
      <c r="AH27" s="14">
        <v>2</v>
      </c>
      <c r="AI27" s="14">
        <v>2</v>
      </c>
      <c r="AJ27" s="14">
        <v>0</v>
      </c>
      <c r="AK27" s="14">
        <v>0</v>
      </c>
      <c r="AL27" s="14">
        <v>0</v>
      </c>
      <c r="AM27" s="14">
        <v>0</v>
      </c>
      <c r="AN27" s="14">
        <v>3</v>
      </c>
      <c r="AO27" s="14">
        <v>2</v>
      </c>
      <c r="AP27" s="14">
        <v>1</v>
      </c>
      <c r="AQ27" s="14">
        <v>1</v>
      </c>
      <c r="AR27" s="14">
        <v>12</v>
      </c>
      <c r="AS27" s="14">
        <v>7</v>
      </c>
      <c r="AT27" s="14">
        <v>2</v>
      </c>
      <c r="AU27" s="14">
        <v>4</v>
      </c>
      <c r="AV27" s="14">
        <v>7</v>
      </c>
      <c r="AW27" s="14">
        <v>3</v>
      </c>
      <c r="AX27" s="14">
        <v>3</v>
      </c>
    </row>
    <row r="28" spans="1:50" x14ac:dyDescent="0.35">
      <c r="A28" s="12" t="s">
        <v>168</v>
      </c>
      <c r="B28" s="2"/>
      <c r="C28" s="20">
        <f>C27/$B$27</f>
        <v>0</v>
      </c>
      <c r="D28" s="20">
        <f t="shared" ref="D28:L28" si="47">D27/$B$27</f>
        <v>0</v>
      </c>
      <c r="E28" s="20">
        <f t="shared" si="47"/>
        <v>8.6956521739130432E-2</v>
      </c>
      <c r="F28" s="20">
        <f t="shared" si="47"/>
        <v>0.17391304347826086</v>
      </c>
      <c r="G28" s="20">
        <f t="shared" si="47"/>
        <v>0.17391304347826086</v>
      </c>
      <c r="H28" s="20">
        <f t="shared" si="47"/>
        <v>0.30434782608695654</v>
      </c>
      <c r="I28" s="20">
        <f t="shared" si="47"/>
        <v>0.13043478260869565</v>
      </c>
      <c r="J28" s="20">
        <f t="shared" si="47"/>
        <v>0</v>
      </c>
      <c r="K28" s="20">
        <f t="shared" si="47"/>
        <v>8.6956521739130432E-2</v>
      </c>
      <c r="L28" s="20">
        <f t="shared" si="47"/>
        <v>4.3478260869565216E-2</v>
      </c>
      <c r="M28" s="20">
        <f t="shared" ref="M28" si="48">M27/$B$27</f>
        <v>0</v>
      </c>
      <c r="N28" s="20">
        <f t="shared" ref="N28" si="49">N27/$B$27</f>
        <v>4.3478260869565216E-2</v>
      </c>
      <c r="O28" s="20">
        <f t="shared" ref="O28" si="50">O27/$B$27</f>
        <v>8.6956521739130432E-2</v>
      </c>
      <c r="P28" s="20">
        <f t="shared" ref="P28" si="51">P27/$B$27</f>
        <v>4.3478260869565216E-2</v>
      </c>
      <c r="Q28" s="22" t="s">
        <v>153</v>
      </c>
      <c r="R28" s="20">
        <f t="shared" ref="R28" si="52">R27/$B$27</f>
        <v>0</v>
      </c>
      <c r="S28" s="20">
        <f t="shared" ref="S28" si="53">S27/$B$27</f>
        <v>0.47826086956521741</v>
      </c>
      <c r="T28" s="20">
        <f t="shared" ref="T28" si="54">T27/$B$27</f>
        <v>8.6956521739130432E-2</v>
      </c>
      <c r="U28" s="20">
        <f t="shared" ref="U28" si="55">U27/$B$27</f>
        <v>0.2608695652173913</v>
      </c>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row>
    <row r="29" spans="1:50" x14ac:dyDescent="0.35">
      <c r="A29" s="12" t="s">
        <v>169</v>
      </c>
      <c r="B29" s="28">
        <f>B27/62375</f>
        <v>3.6873747494989978E-4</v>
      </c>
      <c r="C29" s="20">
        <v>0.114</v>
      </c>
      <c r="D29" s="20">
        <v>7.9000000000000001E-2</v>
      </c>
      <c r="E29" s="20">
        <v>0.161</v>
      </c>
      <c r="F29" s="20">
        <v>0.19900000000000001</v>
      </c>
      <c r="G29" s="20">
        <v>0.14399999999999999</v>
      </c>
      <c r="H29" s="20">
        <v>0.109</v>
      </c>
      <c r="I29" s="20">
        <v>9.6000000000000002E-2</v>
      </c>
      <c r="J29" s="20">
        <v>5.7000000000000002E-2</v>
      </c>
      <c r="K29" s="20">
        <v>4.2000000000000003E-2</v>
      </c>
      <c r="L29" s="20" t="s">
        <v>153</v>
      </c>
      <c r="M29" s="20">
        <v>4.0000000000000001E-3</v>
      </c>
      <c r="N29" s="20">
        <v>8.5999999999999993E-2</v>
      </c>
      <c r="O29" s="20">
        <v>9.6000000000000002E-2</v>
      </c>
      <c r="P29" s="20">
        <v>0.29499999999999998</v>
      </c>
      <c r="Q29" s="22" t="s">
        <v>153</v>
      </c>
      <c r="R29" s="20">
        <v>4.0000000000000001E-3</v>
      </c>
      <c r="S29" s="20">
        <v>0.47099999999999997</v>
      </c>
      <c r="T29" s="20">
        <v>4.1000000000000002E-2</v>
      </c>
      <c r="U29" s="20" t="s">
        <v>153</v>
      </c>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row>
    <row r="30" spans="1:50" s="1" customFormat="1" x14ac:dyDescent="0.35">
      <c r="A30" s="13" t="s">
        <v>53</v>
      </c>
      <c r="B30" s="13">
        <v>48</v>
      </c>
      <c r="C30" s="14">
        <v>0</v>
      </c>
      <c r="D30" s="14">
        <v>1</v>
      </c>
      <c r="E30" s="14">
        <v>1</v>
      </c>
      <c r="F30" s="14">
        <v>11</v>
      </c>
      <c r="G30" s="14">
        <v>7</v>
      </c>
      <c r="H30" s="14">
        <v>6</v>
      </c>
      <c r="I30" s="14">
        <v>8</v>
      </c>
      <c r="J30" s="14">
        <v>10</v>
      </c>
      <c r="K30" s="14">
        <v>0</v>
      </c>
      <c r="L30" s="14">
        <v>4</v>
      </c>
      <c r="M30" s="14">
        <v>1</v>
      </c>
      <c r="N30" s="14">
        <v>3</v>
      </c>
      <c r="O30" s="14">
        <v>0</v>
      </c>
      <c r="P30" s="14">
        <v>8</v>
      </c>
      <c r="Q30" s="14">
        <v>0</v>
      </c>
      <c r="R30" s="14">
        <v>0</v>
      </c>
      <c r="S30" s="14">
        <v>27</v>
      </c>
      <c r="T30" s="14">
        <v>3</v>
      </c>
      <c r="U30" s="14">
        <v>6</v>
      </c>
      <c r="V30" s="14">
        <v>1</v>
      </c>
      <c r="W30" s="14">
        <v>0</v>
      </c>
      <c r="X30" s="14">
        <v>7</v>
      </c>
      <c r="Y30" s="14">
        <v>1</v>
      </c>
      <c r="Z30" s="14">
        <v>33</v>
      </c>
      <c r="AA30" s="14">
        <v>3</v>
      </c>
      <c r="AB30" s="14">
        <v>1</v>
      </c>
      <c r="AC30" s="14">
        <v>0</v>
      </c>
      <c r="AD30" s="14">
        <v>0</v>
      </c>
      <c r="AE30" s="14">
        <v>2</v>
      </c>
      <c r="AF30" s="14">
        <v>10</v>
      </c>
      <c r="AG30" s="14">
        <v>21</v>
      </c>
      <c r="AH30" s="14">
        <v>3</v>
      </c>
      <c r="AI30" s="14">
        <v>8</v>
      </c>
      <c r="AJ30" s="14">
        <v>3</v>
      </c>
      <c r="AK30" s="14">
        <v>1</v>
      </c>
      <c r="AL30" s="14">
        <v>0</v>
      </c>
      <c r="AM30" s="14">
        <v>0</v>
      </c>
      <c r="AN30" s="14">
        <v>1</v>
      </c>
      <c r="AO30" s="14">
        <v>2</v>
      </c>
      <c r="AP30" s="14">
        <v>3</v>
      </c>
      <c r="AQ30" s="14">
        <v>11</v>
      </c>
      <c r="AR30" s="14">
        <v>15</v>
      </c>
      <c r="AS30" s="14">
        <v>17</v>
      </c>
      <c r="AT30" s="14">
        <v>11</v>
      </c>
      <c r="AU30" s="14">
        <v>22</v>
      </c>
      <c r="AV30" s="14">
        <v>15</v>
      </c>
      <c r="AW30" s="14">
        <v>5</v>
      </c>
      <c r="AX30" s="14">
        <v>6</v>
      </c>
    </row>
    <row r="31" spans="1:50" x14ac:dyDescent="0.35">
      <c r="A31" s="12" t="s">
        <v>170</v>
      </c>
      <c r="B31" s="2"/>
      <c r="C31" s="20">
        <f>C30/$B$30</f>
        <v>0</v>
      </c>
      <c r="D31" s="20">
        <f t="shared" ref="D31:L31" si="56">D30/$B$30</f>
        <v>2.0833333333333332E-2</v>
      </c>
      <c r="E31" s="20">
        <f t="shared" si="56"/>
        <v>2.0833333333333332E-2</v>
      </c>
      <c r="F31" s="20">
        <f t="shared" si="56"/>
        <v>0.22916666666666666</v>
      </c>
      <c r="G31" s="20">
        <f t="shared" si="56"/>
        <v>0.14583333333333334</v>
      </c>
      <c r="H31" s="20">
        <f t="shared" si="56"/>
        <v>0.125</v>
      </c>
      <c r="I31" s="20">
        <f t="shared" si="56"/>
        <v>0.16666666666666666</v>
      </c>
      <c r="J31" s="20">
        <f t="shared" si="56"/>
        <v>0.20833333333333334</v>
      </c>
      <c r="K31" s="20">
        <f t="shared" si="56"/>
        <v>0</v>
      </c>
      <c r="L31" s="20">
        <f t="shared" si="56"/>
        <v>8.3333333333333329E-2</v>
      </c>
      <c r="M31" s="20">
        <f>M30/$B$30</f>
        <v>2.0833333333333332E-2</v>
      </c>
      <c r="N31" s="20">
        <f t="shared" ref="N31" si="57">N30/$B$30</f>
        <v>6.25E-2</v>
      </c>
      <c r="O31" s="20">
        <f t="shared" ref="O31" si="58">O30/$B$30</f>
        <v>0</v>
      </c>
      <c r="P31" s="20">
        <f t="shared" ref="P31" si="59">P30/$B$30</f>
        <v>0.16666666666666666</v>
      </c>
      <c r="Q31" s="22" t="s">
        <v>153</v>
      </c>
      <c r="R31" s="20">
        <f t="shared" ref="R31" si="60">R30/$B$30</f>
        <v>0</v>
      </c>
      <c r="S31" s="20">
        <f t="shared" ref="S31" si="61">S30/$B$30</f>
        <v>0.5625</v>
      </c>
      <c r="T31" s="20">
        <f t="shared" ref="T31" si="62">T30/$B$30</f>
        <v>6.25E-2</v>
      </c>
      <c r="U31" s="20">
        <f t="shared" ref="U31" si="63">U30/$B$30</f>
        <v>0.125</v>
      </c>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row>
    <row r="32" spans="1:50" x14ac:dyDescent="0.35">
      <c r="A32" s="12" t="s">
        <v>171</v>
      </c>
      <c r="B32" s="20">
        <f>B30/37439</f>
        <v>1.2820855257886161E-3</v>
      </c>
      <c r="C32" s="20">
        <v>0.13600000000000001</v>
      </c>
      <c r="D32" s="20">
        <v>0.11799999999999999</v>
      </c>
      <c r="E32" s="20">
        <v>0.13100000000000001</v>
      </c>
      <c r="F32" s="20">
        <v>0.16800000000000001</v>
      </c>
      <c r="G32" s="20">
        <v>0.11700000000000001</v>
      </c>
      <c r="H32" s="20">
        <v>0.11600000000000001</v>
      </c>
      <c r="I32" s="20">
        <v>0.106</v>
      </c>
      <c r="J32" s="20">
        <v>6.7000000000000004E-2</v>
      </c>
      <c r="K32" s="20">
        <v>4.1000000000000002E-2</v>
      </c>
      <c r="L32" s="20" t="s">
        <v>153</v>
      </c>
      <c r="M32" s="20">
        <v>3.0000000000000001E-3</v>
      </c>
      <c r="N32" s="20">
        <v>0.13300000000000001</v>
      </c>
      <c r="O32" s="20">
        <v>0.155</v>
      </c>
      <c r="P32" s="20">
        <v>0.372</v>
      </c>
      <c r="Q32" s="20" t="s">
        <v>153</v>
      </c>
      <c r="R32" s="20">
        <v>5.0000000000000001E-3</v>
      </c>
      <c r="S32" s="20">
        <v>0.28599999999999998</v>
      </c>
      <c r="T32" s="20">
        <v>4.2999999999999997E-2</v>
      </c>
      <c r="U32" s="22" t="s">
        <v>153</v>
      </c>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row>
    <row r="33" spans="1:50" s="1" customFormat="1" x14ac:dyDescent="0.35">
      <c r="A33" s="13" t="s">
        <v>23</v>
      </c>
      <c r="B33" s="13">
        <v>22</v>
      </c>
      <c r="C33" s="14">
        <v>0</v>
      </c>
      <c r="D33" s="14">
        <v>0</v>
      </c>
      <c r="E33" s="14">
        <v>6</v>
      </c>
      <c r="F33" s="14">
        <v>2</v>
      </c>
      <c r="G33" s="14">
        <v>2</v>
      </c>
      <c r="H33" s="14">
        <v>5</v>
      </c>
      <c r="I33" s="14">
        <v>3</v>
      </c>
      <c r="J33" s="14">
        <v>2</v>
      </c>
      <c r="K33" s="14">
        <v>0</v>
      </c>
      <c r="L33" s="14">
        <v>2</v>
      </c>
      <c r="M33" s="14">
        <v>0</v>
      </c>
      <c r="N33" s="14">
        <v>1</v>
      </c>
      <c r="O33" s="14">
        <v>4</v>
      </c>
      <c r="P33" s="14">
        <v>8</v>
      </c>
      <c r="Q33" s="14">
        <v>0</v>
      </c>
      <c r="R33" s="14">
        <v>0</v>
      </c>
      <c r="S33" s="14">
        <v>4</v>
      </c>
      <c r="T33" s="14">
        <v>3</v>
      </c>
      <c r="U33" s="14">
        <v>2</v>
      </c>
      <c r="V33" s="14">
        <v>0</v>
      </c>
      <c r="W33" s="14">
        <v>0</v>
      </c>
      <c r="X33" s="14">
        <v>3</v>
      </c>
      <c r="Y33" s="14">
        <v>1</v>
      </c>
      <c r="Z33" s="14">
        <v>12</v>
      </c>
      <c r="AA33" s="14">
        <v>1</v>
      </c>
      <c r="AB33" s="14">
        <v>0</v>
      </c>
      <c r="AC33" s="14">
        <v>2</v>
      </c>
      <c r="AD33" s="14">
        <v>0</v>
      </c>
      <c r="AE33" s="14">
        <v>3</v>
      </c>
      <c r="AF33" s="14">
        <v>4</v>
      </c>
      <c r="AG33" s="14">
        <v>5</v>
      </c>
      <c r="AH33" s="14">
        <v>0</v>
      </c>
      <c r="AI33" s="14">
        <v>3</v>
      </c>
      <c r="AJ33" s="14">
        <v>3</v>
      </c>
      <c r="AK33" s="14">
        <v>1</v>
      </c>
      <c r="AL33" s="14">
        <v>2</v>
      </c>
      <c r="AM33" s="14">
        <v>1</v>
      </c>
      <c r="AN33" s="14">
        <v>3</v>
      </c>
      <c r="AO33" s="14">
        <v>5</v>
      </c>
      <c r="AP33" s="14">
        <v>1</v>
      </c>
      <c r="AQ33" s="14">
        <v>3</v>
      </c>
      <c r="AR33" s="14">
        <v>9</v>
      </c>
      <c r="AS33" s="14">
        <v>4</v>
      </c>
      <c r="AT33" s="14">
        <v>7</v>
      </c>
      <c r="AU33" s="14">
        <v>11</v>
      </c>
      <c r="AV33" s="14">
        <v>12</v>
      </c>
      <c r="AW33" s="14">
        <v>5</v>
      </c>
      <c r="AX33" s="14">
        <v>5</v>
      </c>
    </row>
    <row r="34" spans="1:50" x14ac:dyDescent="0.35">
      <c r="A34" s="12" t="s">
        <v>172</v>
      </c>
      <c r="B34" s="2"/>
      <c r="C34" s="17">
        <f>C33/$B$33</f>
        <v>0</v>
      </c>
      <c r="D34" s="17">
        <f t="shared" ref="D34:P34" si="64">D33/$B$33</f>
        <v>0</v>
      </c>
      <c r="E34" s="17">
        <f t="shared" si="64"/>
        <v>0.27272727272727271</v>
      </c>
      <c r="F34" s="17">
        <f t="shared" si="64"/>
        <v>9.0909090909090912E-2</v>
      </c>
      <c r="G34" s="17">
        <f t="shared" si="64"/>
        <v>9.0909090909090912E-2</v>
      </c>
      <c r="H34" s="17">
        <f t="shared" si="64"/>
        <v>0.22727272727272727</v>
      </c>
      <c r="I34" s="17">
        <f t="shared" si="64"/>
        <v>0.13636363636363635</v>
      </c>
      <c r="J34" s="17">
        <f t="shared" si="64"/>
        <v>9.0909090909090912E-2</v>
      </c>
      <c r="K34" s="17">
        <f t="shared" si="64"/>
        <v>0</v>
      </c>
      <c r="L34" s="17">
        <f t="shared" si="64"/>
        <v>9.0909090909090912E-2</v>
      </c>
      <c r="M34" s="17">
        <f t="shared" si="64"/>
        <v>0</v>
      </c>
      <c r="N34" s="17">
        <f t="shared" si="64"/>
        <v>4.5454545454545456E-2</v>
      </c>
      <c r="O34" s="17">
        <f t="shared" si="64"/>
        <v>0.18181818181818182</v>
      </c>
      <c r="P34" s="17">
        <f t="shared" si="64"/>
        <v>0.36363636363636365</v>
      </c>
      <c r="Q34" s="22" t="s">
        <v>153</v>
      </c>
      <c r="R34" s="17">
        <f t="shared" ref="R34" si="65">R33/$B$33</f>
        <v>0</v>
      </c>
      <c r="S34" s="17">
        <f t="shared" ref="S34" si="66">S33/$B$33</f>
        <v>0.18181818181818182</v>
      </c>
      <c r="T34" s="17">
        <f t="shared" ref="T34" si="67">T33/$B$33</f>
        <v>0.13636363636363635</v>
      </c>
      <c r="U34" s="17">
        <f t="shared" ref="U34" si="68">U33/$B$33</f>
        <v>9.0909090909090912E-2</v>
      </c>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row>
    <row r="35" spans="1:50" x14ac:dyDescent="0.35">
      <c r="A35" s="12" t="s">
        <v>173</v>
      </c>
      <c r="B35" s="20">
        <f>B33/41834</f>
        <v>5.2588803365683412E-4</v>
      </c>
      <c r="C35" s="20">
        <v>0.155</v>
      </c>
      <c r="D35" s="20">
        <v>0.14499999999999999</v>
      </c>
      <c r="E35" s="20">
        <v>0.14199999999999999</v>
      </c>
      <c r="F35" s="20">
        <v>0.14499999999999999</v>
      </c>
      <c r="G35" s="20">
        <v>0.104</v>
      </c>
      <c r="H35" s="20">
        <v>0.108</v>
      </c>
      <c r="I35" s="20">
        <v>0.1</v>
      </c>
      <c r="J35" s="20">
        <v>6.4000000000000001E-2</v>
      </c>
      <c r="K35" s="20">
        <v>3.6999999999999998E-2</v>
      </c>
      <c r="L35" s="22" t="s">
        <v>153</v>
      </c>
      <c r="M35" s="20" t="s">
        <v>234</v>
      </c>
      <c r="N35" s="20">
        <v>0.114</v>
      </c>
      <c r="O35" s="20">
        <v>0.19400000000000001</v>
      </c>
      <c r="P35" s="20">
        <v>0.50700000000000001</v>
      </c>
      <c r="Q35" s="22" t="s">
        <v>153</v>
      </c>
      <c r="R35" s="20">
        <v>5.0000000000000001E-3</v>
      </c>
      <c r="S35" s="20">
        <v>0.14899999999999999</v>
      </c>
      <c r="T35" s="20">
        <v>2.3E-2</v>
      </c>
      <c r="U35" s="22" t="s">
        <v>153</v>
      </c>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row>
    <row r="36" spans="1:50" s="1" customFormat="1" x14ac:dyDescent="0.35">
      <c r="A36" s="13" t="s">
        <v>6</v>
      </c>
      <c r="B36" s="13">
        <v>25</v>
      </c>
      <c r="C36" s="14">
        <v>0</v>
      </c>
      <c r="D36" s="14">
        <v>1</v>
      </c>
      <c r="E36" s="14">
        <v>6</v>
      </c>
      <c r="F36" s="14">
        <v>7</v>
      </c>
      <c r="G36" s="14">
        <v>2</v>
      </c>
      <c r="H36" s="14">
        <v>4</v>
      </c>
      <c r="I36" s="14">
        <v>4</v>
      </c>
      <c r="J36" s="14">
        <v>1</v>
      </c>
      <c r="K36" s="14">
        <v>0</v>
      </c>
      <c r="L36" s="14">
        <v>0</v>
      </c>
      <c r="M36" s="14">
        <v>0</v>
      </c>
      <c r="N36" s="14">
        <v>3</v>
      </c>
      <c r="O36" s="14">
        <v>0</v>
      </c>
      <c r="P36" s="14">
        <v>5</v>
      </c>
      <c r="Q36" s="14">
        <v>0</v>
      </c>
      <c r="R36" s="14">
        <v>0</v>
      </c>
      <c r="S36" s="14">
        <v>13</v>
      </c>
      <c r="T36" s="14">
        <v>1</v>
      </c>
      <c r="U36" s="14">
        <v>3</v>
      </c>
      <c r="V36" s="14">
        <v>1</v>
      </c>
      <c r="W36" s="14">
        <v>0</v>
      </c>
      <c r="X36" s="14">
        <v>3</v>
      </c>
      <c r="Y36" s="14">
        <v>2</v>
      </c>
      <c r="Z36" s="14">
        <v>17</v>
      </c>
      <c r="AA36" s="14">
        <v>2</v>
      </c>
      <c r="AB36" s="14">
        <v>0</v>
      </c>
      <c r="AC36" s="14">
        <v>0</v>
      </c>
      <c r="AD36" s="14">
        <v>0</v>
      </c>
      <c r="AE36" s="14">
        <v>0</v>
      </c>
      <c r="AF36" s="14">
        <v>4</v>
      </c>
      <c r="AG36" s="14">
        <v>14</v>
      </c>
      <c r="AH36" s="14">
        <v>3</v>
      </c>
      <c r="AI36" s="14">
        <v>2</v>
      </c>
      <c r="AJ36" s="14">
        <v>1</v>
      </c>
      <c r="AK36" s="14">
        <v>0</v>
      </c>
      <c r="AL36" s="14">
        <v>0</v>
      </c>
      <c r="AM36" s="14">
        <v>0</v>
      </c>
      <c r="AN36" s="14">
        <v>1</v>
      </c>
      <c r="AO36" s="14">
        <v>3</v>
      </c>
      <c r="AP36" s="14">
        <v>0</v>
      </c>
      <c r="AQ36" s="14">
        <v>5</v>
      </c>
      <c r="AR36" s="14">
        <v>13</v>
      </c>
      <c r="AS36" s="14">
        <v>4</v>
      </c>
      <c r="AT36" s="14">
        <v>6</v>
      </c>
      <c r="AU36" s="14">
        <v>5</v>
      </c>
      <c r="AV36" s="14">
        <v>4</v>
      </c>
      <c r="AW36" s="14">
        <v>2</v>
      </c>
      <c r="AX36" s="14">
        <v>1</v>
      </c>
    </row>
    <row r="37" spans="1:50" x14ac:dyDescent="0.35">
      <c r="A37" s="12" t="s">
        <v>174</v>
      </c>
      <c r="B37" s="2"/>
      <c r="C37" s="20">
        <f>C36/$B$36</f>
        <v>0</v>
      </c>
      <c r="D37" s="20">
        <f t="shared" ref="D37:L37" si="69">D36/$B$36</f>
        <v>0.04</v>
      </c>
      <c r="E37" s="20">
        <f t="shared" si="69"/>
        <v>0.24</v>
      </c>
      <c r="F37" s="20">
        <f t="shared" si="69"/>
        <v>0.28000000000000003</v>
      </c>
      <c r="G37" s="20">
        <f t="shared" si="69"/>
        <v>0.08</v>
      </c>
      <c r="H37" s="20">
        <f t="shared" si="69"/>
        <v>0.16</v>
      </c>
      <c r="I37" s="20">
        <f t="shared" si="69"/>
        <v>0.16</v>
      </c>
      <c r="J37" s="20">
        <f t="shared" si="69"/>
        <v>0.04</v>
      </c>
      <c r="K37" s="20">
        <f t="shared" si="69"/>
        <v>0</v>
      </c>
      <c r="L37" s="20">
        <f t="shared" si="69"/>
        <v>0</v>
      </c>
      <c r="M37" s="20">
        <f>M36/$B$36</f>
        <v>0</v>
      </c>
      <c r="N37" s="20">
        <f t="shared" ref="N37" si="70">N36/$B$36</f>
        <v>0.12</v>
      </c>
      <c r="O37" s="20">
        <f t="shared" ref="O37" si="71">O36/$B$36</f>
        <v>0</v>
      </c>
      <c r="P37" s="20">
        <f t="shared" ref="P37" si="72">P36/$B$36</f>
        <v>0.2</v>
      </c>
      <c r="Q37" s="20" t="s">
        <v>153</v>
      </c>
      <c r="R37" s="20">
        <f t="shared" ref="R37" si="73">R36/$B$36</f>
        <v>0</v>
      </c>
      <c r="S37" s="20">
        <f t="shared" ref="S37" si="74">S36/$B$36</f>
        <v>0.52</v>
      </c>
      <c r="T37" s="20">
        <f t="shared" ref="T37" si="75">T36/$B$36</f>
        <v>0.04</v>
      </c>
      <c r="U37" s="20" t="s">
        <v>153</v>
      </c>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row>
    <row r="38" spans="1:50" x14ac:dyDescent="0.35">
      <c r="A38" s="12" t="s">
        <v>175</v>
      </c>
      <c r="B38" s="20">
        <f>B36/17389</f>
        <v>1.4376904939904537E-3</v>
      </c>
      <c r="C38" s="20">
        <v>0.128</v>
      </c>
      <c r="D38" s="20">
        <v>0.09</v>
      </c>
      <c r="E38" s="20">
        <v>0.122</v>
      </c>
      <c r="F38" s="20">
        <v>0.182</v>
      </c>
      <c r="G38" s="20">
        <v>0.155</v>
      </c>
      <c r="H38" s="20">
        <v>0.125</v>
      </c>
      <c r="I38" s="20">
        <v>0.10299999999999999</v>
      </c>
      <c r="J38" s="20">
        <v>0.06</v>
      </c>
      <c r="K38" s="20">
        <v>3.5000000000000003E-2</v>
      </c>
      <c r="L38" s="20" t="s">
        <v>153</v>
      </c>
      <c r="M38" s="20">
        <v>6.0000000000000001E-3</v>
      </c>
      <c r="N38" s="20">
        <v>5.1999999999999998E-2</v>
      </c>
      <c r="O38" s="20">
        <v>6.3E-2</v>
      </c>
      <c r="P38" s="20">
        <v>0.39700000000000002</v>
      </c>
      <c r="Q38" s="20" t="s">
        <v>153</v>
      </c>
      <c r="R38" s="20">
        <v>4.0000000000000001E-3</v>
      </c>
      <c r="S38" s="20">
        <v>0.44</v>
      </c>
      <c r="T38" s="20">
        <v>3.5999999999999997E-2</v>
      </c>
      <c r="U38" s="20" t="s">
        <v>153</v>
      </c>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row>
    <row r="39" spans="1:50" s="1" customFormat="1" x14ac:dyDescent="0.35">
      <c r="A39" s="13" t="s">
        <v>28</v>
      </c>
      <c r="B39" s="13">
        <v>4</v>
      </c>
      <c r="C39" s="14">
        <v>0</v>
      </c>
      <c r="D39" s="14">
        <v>0</v>
      </c>
      <c r="E39" s="14">
        <v>1</v>
      </c>
      <c r="F39" s="14">
        <v>2</v>
      </c>
      <c r="G39" s="14">
        <v>0</v>
      </c>
      <c r="H39" s="14">
        <v>0</v>
      </c>
      <c r="I39" s="14">
        <v>0</v>
      </c>
      <c r="J39" s="14">
        <v>0</v>
      </c>
      <c r="K39" s="14">
        <v>0</v>
      </c>
      <c r="L39" s="14">
        <v>1</v>
      </c>
      <c r="M39" s="14">
        <v>0</v>
      </c>
      <c r="N39" s="14">
        <v>2</v>
      </c>
      <c r="O39" s="14">
        <v>0</v>
      </c>
      <c r="P39" s="14">
        <v>0</v>
      </c>
      <c r="Q39" s="14">
        <v>0</v>
      </c>
      <c r="R39" s="14">
        <v>0</v>
      </c>
      <c r="S39" s="14">
        <v>1</v>
      </c>
      <c r="T39" s="14">
        <v>0</v>
      </c>
      <c r="U39" s="14">
        <v>1</v>
      </c>
      <c r="V39" s="14">
        <v>0</v>
      </c>
      <c r="W39" s="14">
        <v>0</v>
      </c>
      <c r="X39" s="14">
        <v>0</v>
      </c>
      <c r="Y39" s="14">
        <v>0</v>
      </c>
      <c r="Z39" s="14">
        <v>3</v>
      </c>
      <c r="AA39" s="14">
        <v>0</v>
      </c>
      <c r="AB39" s="14">
        <v>0</v>
      </c>
      <c r="AC39" s="14">
        <v>0</v>
      </c>
      <c r="AD39" s="14">
        <v>0</v>
      </c>
      <c r="AE39" s="14">
        <v>1</v>
      </c>
      <c r="AF39" s="14">
        <v>0</v>
      </c>
      <c r="AG39" s="14">
        <v>4</v>
      </c>
      <c r="AH39" s="14">
        <v>0</v>
      </c>
      <c r="AI39" s="14">
        <v>0</v>
      </c>
      <c r="AJ39" s="14">
        <v>0</v>
      </c>
      <c r="AK39" s="14">
        <v>0</v>
      </c>
      <c r="AL39" s="14">
        <v>0</v>
      </c>
      <c r="AM39" s="14">
        <v>0</v>
      </c>
      <c r="AN39" s="14">
        <v>0</v>
      </c>
      <c r="AO39" s="14">
        <v>0</v>
      </c>
      <c r="AP39" s="14">
        <v>0</v>
      </c>
      <c r="AQ39" s="14">
        <v>0</v>
      </c>
      <c r="AR39" s="14">
        <v>3</v>
      </c>
      <c r="AS39" s="14">
        <v>1</v>
      </c>
      <c r="AT39" s="14">
        <v>0</v>
      </c>
      <c r="AU39" s="14">
        <v>0</v>
      </c>
      <c r="AV39" s="14">
        <v>1</v>
      </c>
      <c r="AW39" s="14">
        <v>0</v>
      </c>
      <c r="AX39" s="14">
        <v>0</v>
      </c>
    </row>
    <row r="40" spans="1:50" x14ac:dyDescent="0.35">
      <c r="A40" s="12" t="s">
        <v>176</v>
      </c>
      <c r="B40" s="2"/>
      <c r="C40" s="20">
        <f>C39/$B$39</f>
        <v>0</v>
      </c>
      <c r="D40" s="20">
        <f t="shared" ref="D40:L40" si="76">D39/$B$39</f>
        <v>0</v>
      </c>
      <c r="E40" s="20">
        <f t="shared" si="76"/>
        <v>0.25</v>
      </c>
      <c r="F40" s="20">
        <f t="shared" si="76"/>
        <v>0.5</v>
      </c>
      <c r="G40" s="20">
        <f t="shared" si="76"/>
        <v>0</v>
      </c>
      <c r="H40" s="20">
        <f t="shared" si="76"/>
        <v>0</v>
      </c>
      <c r="I40" s="20">
        <f t="shared" si="76"/>
        <v>0</v>
      </c>
      <c r="J40" s="20">
        <f t="shared" si="76"/>
        <v>0</v>
      </c>
      <c r="K40" s="20">
        <f t="shared" si="76"/>
        <v>0</v>
      </c>
      <c r="L40" s="20">
        <f t="shared" si="76"/>
        <v>0.25</v>
      </c>
      <c r="M40" s="20">
        <f t="shared" ref="M40" si="77">M39/$B$39</f>
        <v>0</v>
      </c>
      <c r="N40" s="20">
        <f t="shared" ref="N40" si="78">N39/$B$39</f>
        <v>0.5</v>
      </c>
      <c r="O40" s="20">
        <f t="shared" ref="O40" si="79">O39/$B$39</f>
        <v>0</v>
      </c>
      <c r="P40" s="20">
        <f t="shared" ref="P40" si="80">P39/$B$39</f>
        <v>0</v>
      </c>
      <c r="Q40" s="20" t="s">
        <v>153</v>
      </c>
      <c r="R40" s="20">
        <f t="shared" ref="R40" si="81">R39/$B$39</f>
        <v>0</v>
      </c>
      <c r="S40" s="20">
        <f t="shared" ref="S40" si="82">S39/$B$39</f>
        <v>0.25</v>
      </c>
      <c r="T40" s="20">
        <f t="shared" ref="T40" si="83">T39/$B$39</f>
        <v>0</v>
      </c>
      <c r="U40" s="20" t="s">
        <v>153</v>
      </c>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row>
    <row r="41" spans="1:50" x14ac:dyDescent="0.35">
      <c r="A41" s="12" t="s">
        <v>177</v>
      </c>
      <c r="B41" s="20">
        <f>B39/12464</f>
        <v>3.2092426187419767E-4</v>
      </c>
      <c r="C41" s="20">
        <v>0.13900000000000001</v>
      </c>
      <c r="D41" s="20">
        <v>0.1</v>
      </c>
      <c r="E41" s="20">
        <v>0.16800000000000001</v>
      </c>
      <c r="F41" s="20">
        <v>0.17299999999999999</v>
      </c>
      <c r="G41" s="20">
        <v>0.123</v>
      </c>
      <c r="H41" s="20">
        <v>0.1</v>
      </c>
      <c r="I41" s="20">
        <v>0.1</v>
      </c>
      <c r="J41" s="20">
        <v>5.7000000000000002E-2</v>
      </c>
      <c r="K41" s="20">
        <v>4.1000000000000002E-2</v>
      </c>
      <c r="L41" s="20" t="s">
        <v>153</v>
      </c>
      <c r="M41" s="20">
        <v>3.0000000000000001E-3</v>
      </c>
      <c r="N41" s="20">
        <v>0.19600000000000001</v>
      </c>
      <c r="O41" s="20">
        <v>5.6000000000000001E-2</v>
      </c>
      <c r="P41" s="20">
        <v>0.28199999999999997</v>
      </c>
      <c r="Q41" s="20" t="s">
        <v>153</v>
      </c>
      <c r="R41" s="20">
        <v>8.9999999999999993E-3</v>
      </c>
      <c r="S41" s="20">
        <v>0.42099999999999999</v>
      </c>
      <c r="T41" s="20">
        <v>2.8000000000000001E-2</v>
      </c>
      <c r="U41" s="20" t="s">
        <v>153</v>
      </c>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row>
    <row r="42" spans="1:50" s="1" customFormat="1" x14ac:dyDescent="0.35">
      <c r="A42" s="13" t="s">
        <v>29</v>
      </c>
      <c r="B42" s="13">
        <v>12</v>
      </c>
      <c r="C42" s="14">
        <v>0</v>
      </c>
      <c r="D42" s="14">
        <v>1</v>
      </c>
      <c r="E42" s="14">
        <v>1</v>
      </c>
      <c r="F42" s="14">
        <v>0</v>
      </c>
      <c r="G42" s="14">
        <v>3</v>
      </c>
      <c r="H42" s="14">
        <v>4</v>
      </c>
      <c r="I42" s="14">
        <v>1</v>
      </c>
      <c r="J42" s="14">
        <v>2</v>
      </c>
      <c r="K42" s="14">
        <v>0</v>
      </c>
      <c r="L42" s="14">
        <v>0</v>
      </c>
      <c r="M42" s="14">
        <v>0</v>
      </c>
      <c r="N42" s="14">
        <v>0</v>
      </c>
      <c r="O42" s="14">
        <v>0</v>
      </c>
      <c r="P42" s="14">
        <v>1</v>
      </c>
      <c r="Q42" s="14">
        <v>0</v>
      </c>
      <c r="R42" s="14">
        <v>0</v>
      </c>
      <c r="S42" s="14">
        <v>11</v>
      </c>
      <c r="T42" s="14">
        <v>0</v>
      </c>
      <c r="U42" s="14">
        <v>0</v>
      </c>
      <c r="V42" s="14">
        <v>1</v>
      </c>
      <c r="W42" s="14">
        <v>0</v>
      </c>
      <c r="X42" s="14">
        <v>0</v>
      </c>
      <c r="Y42" s="14">
        <v>1</v>
      </c>
      <c r="Z42" s="14">
        <v>10</v>
      </c>
      <c r="AA42" s="14">
        <v>0</v>
      </c>
      <c r="AB42" s="14">
        <v>0</v>
      </c>
      <c r="AC42" s="14">
        <v>0</v>
      </c>
      <c r="AD42" s="14">
        <v>0</v>
      </c>
      <c r="AE42" s="14">
        <v>0</v>
      </c>
      <c r="AF42" s="14">
        <v>0</v>
      </c>
      <c r="AG42" s="14">
        <v>8</v>
      </c>
      <c r="AH42" s="14">
        <v>3</v>
      </c>
      <c r="AI42" s="14">
        <v>0</v>
      </c>
      <c r="AJ42" s="14">
        <v>1</v>
      </c>
      <c r="AK42" s="14">
        <v>0</v>
      </c>
      <c r="AL42" s="14">
        <v>0</v>
      </c>
      <c r="AM42" s="14">
        <v>0</v>
      </c>
      <c r="AN42" s="14">
        <v>0</v>
      </c>
      <c r="AO42" s="14">
        <v>0</v>
      </c>
      <c r="AP42" s="14">
        <v>0</v>
      </c>
      <c r="AQ42" s="14">
        <v>0</v>
      </c>
      <c r="AR42" s="14">
        <v>9</v>
      </c>
      <c r="AS42" s="14">
        <v>3</v>
      </c>
      <c r="AT42" s="14">
        <v>0</v>
      </c>
      <c r="AU42" s="14">
        <v>5</v>
      </c>
      <c r="AV42" s="14">
        <v>7</v>
      </c>
      <c r="AW42" s="14">
        <v>1</v>
      </c>
      <c r="AX42" s="14">
        <v>2</v>
      </c>
    </row>
    <row r="43" spans="1:50" s="1" customFormat="1" x14ac:dyDescent="0.35">
      <c r="A43" s="13" t="s">
        <v>22</v>
      </c>
      <c r="B43" s="13">
        <v>16</v>
      </c>
      <c r="C43" s="14">
        <v>0</v>
      </c>
      <c r="D43" s="14">
        <v>0</v>
      </c>
      <c r="E43" s="14">
        <v>0</v>
      </c>
      <c r="F43" s="14">
        <v>0</v>
      </c>
      <c r="G43" s="14">
        <v>2</v>
      </c>
      <c r="H43" s="14">
        <v>4</v>
      </c>
      <c r="I43" s="14">
        <v>4</v>
      </c>
      <c r="J43" s="14">
        <v>5</v>
      </c>
      <c r="K43" s="14">
        <v>0</v>
      </c>
      <c r="L43" s="14">
        <v>1</v>
      </c>
      <c r="M43" s="14">
        <v>0</v>
      </c>
      <c r="N43" s="14">
        <v>0</v>
      </c>
      <c r="O43" s="14">
        <v>0</v>
      </c>
      <c r="P43" s="14">
        <v>1</v>
      </c>
      <c r="Q43" s="14">
        <v>0</v>
      </c>
      <c r="R43" s="14">
        <v>0</v>
      </c>
      <c r="S43" s="14">
        <v>14</v>
      </c>
      <c r="T43" s="14">
        <v>1</v>
      </c>
      <c r="U43" s="14">
        <v>0</v>
      </c>
      <c r="V43" s="14">
        <v>0</v>
      </c>
      <c r="W43" s="14">
        <v>0</v>
      </c>
      <c r="X43" s="14">
        <v>2</v>
      </c>
      <c r="Y43" s="14">
        <v>0</v>
      </c>
      <c r="Z43" s="14">
        <v>12</v>
      </c>
      <c r="AA43" s="14">
        <v>1</v>
      </c>
      <c r="AB43" s="14">
        <v>0</v>
      </c>
      <c r="AC43" s="14">
        <v>0</v>
      </c>
      <c r="AD43" s="14">
        <v>1</v>
      </c>
      <c r="AE43" s="14">
        <v>0</v>
      </c>
      <c r="AF43" s="14">
        <v>3</v>
      </c>
      <c r="AG43" s="14">
        <v>10</v>
      </c>
      <c r="AH43" s="14">
        <v>1</v>
      </c>
      <c r="AI43" s="14">
        <v>2</v>
      </c>
      <c r="AJ43" s="14">
        <v>0</v>
      </c>
      <c r="AK43" s="14">
        <v>0</v>
      </c>
      <c r="AL43" s="14">
        <v>0</v>
      </c>
      <c r="AM43" s="14">
        <v>0</v>
      </c>
      <c r="AN43" s="14">
        <v>0</v>
      </c>
      <c r="AO43" s="14">
        <v>1</v>
      </c>
      <c r="AP43" s="14">
        <v>0</v>
      </c>
      <c r="AQ43" s="14">
        <v>1</v>
      </c>
      <c r="AR43" s="14">
        <v>10</v>
      </c>
      <c r="AS43" s="14">
        <v>4</v>
      </c>
      <c r="AT43" s="14">
        <v>3</v>
      </c>
      <c r="AU43" s="14">
        <v>8</v>
      </c>
      <c r="AV43" s="14">
        <v>3</v>
      </c>
      <c r="AW43" s="14">
        <v>0</v>
      </c>
      <c r="AX43" s="14">
        <v>0</v>
      </c>
    </row>
    <row r="44" spans="1:50" s="1" customFormat="1" x14ac:dyDescent="0.35">
      <c r="A44" s="29" t="s">
        <v>94</v>
      </c>
      <c r="B44" s="29">
        <f>SUM(B42:B43)</f>
        <v>28</v>
      </c>
      <c r="C44" s="29">
        <f t="shared" ref="C44:U44" si="84">SUM(C42:C43)</f>
        <v>0</v>
      </c>
      <c r="D44" s="29">
        <f t="shared" si="84"/>
        <v>1</v>
      </c>
      <c r="E44" s="29">
        <f t="shared" si="84"/>
        <v>1</v>
      </c>
      <c r="F44" s="29">
        <f t="shared" si="84"/>
        <v>0</v>
      </c>
      <c r="G44" s="29">
        <f t="shared" si="84"/>
        <v>5</v>
      </c>
      <c r="H44" s="29">
        <f t="shared" si="84"/>
        <v>8</v>
      </c>
      <c r="I44" s="29">
        <f t="shared" si="84"/>
        <v>5</v>
      </c>
      <c r="J44" s="29">
        <f t="shared" si="84"/>
        <v>7</v>
      </c>
      <c r="K44" s="29">
        <f t="shared" si="84"/>
        <v>0</v>
      </c>
      <c r="L44" s="29">
        <f t="shared" si="84"/>
        <v>1</v>
      </c>
      <c r="M44" s="29">
        <f t="shared" si="84"/>
        <v>0</v>
      </c>
      <c r="N44" s="29">
        <f t="shared" si="84"/>
        <v>0</v>
      </c>
      <c r="O44" s="29">
        <f t="shared" si="84"/>
        <v>0</v>
      </c>
      <c r="P44" s="29">
        <f t="shared" si="84"/>
        <v>2</v>
      </c>
      <c r="Q44" s="29">
        <f t="shared" si="84"/>
        <v>0</v>
      </c>
      <c r="R44" s="29">
        <f t="shared" si="84"/>
        <v>0</v>
      </c>
      <c r="S44" s="29">
        <f t="shared" si="84"/>
        <v>25</v>
      </c>
      <c r="T44" s="29">
        <f t="shared" si="84"/>
        <v>1</v>
      </c>
      <c r="U44" s="29">
        <f t="shared" si="84"/>
        <v>0</v>
      </c>
      <c r="V44" s="29">
        <f t="shared" ref="V44" si="85">SUM(V42:V43)</f>
        <v>1</v>
      </c>
      <c r="W44" s="29">
        <f t="shared" ref="W44" si="86">SUM(W42:W43)</f>
        <v>0</v>
      </c>
      <c r="X44" s="29">
        <f t="shared" ref="X44" si="87">SUM(X42:X43)</f>
        <v>2</v>
      </c>
      <c r="Y44" s="29">
        <f t="shared" ref="Y44" si="88">SUM(Y42:Y43)</f>
        <v>1</v>
      </c>
      <c r="Z44" s="29">
        <f t="shared" ref="Z44" si="89">SUM(Z42:Z43)</f>
        <v>22</v>
      </c>
      <c r="AA44" s="29">
        <f t="shared" ref="AA44" si="90">SUM(AA42:AA43)</f>
        <v>1</v>
      </c>
      <c r="AB44" s="29">
        <f t="shared" ref="AB44" si="91">SUM(AB42:AB43)</f>
        <v>0</v>
      </c>
      <c r="AC44" s="29">
        <f t="shared" ref="AC44" si="92">SUM(AC42:AC43)</f>
        <v>0</v>
      </c>
      <c r="AD44" s="29">
        <f t="shared" ref="AD44" si="93">SUM(AD42:AD43)</f>
        <v>1</v>
      </c>
      <c r="AE44" s="29">
        <f t="shared" ref="AE44" si="94">SUM(AE42:AE43)</f>
        <v>0</v>
      </c>
      <c r="AF44" s="29">
        <f t="shared" ref="AF44" si="95">SUM(AF42:AF43)</f>
        <v>3</v>
      </c>
      <c r="AG44" s="29">
        <f t="shared" ref="AG44" si="96">SUM(AG42:AG43)</f>
        <v>18</v>
      </c>
      <c r="AH44" s="29">
        <f t="shared" ref="AH44" si="97">SUM(AH42:AH43)</f>
        <v>4</v>
      </c>
      <c r="AI44" s="29">
        <f t="shared" ref="AI44" si="98">SUM(AI42:AI43)</f>
        <v>2</v>
      </c>
      <c r="AJ44" s="29">
        <f t="shared" ref="AJ44" si="99">SUM(AJ42:AJ43)</f>
        <v>1</v>
      </c>
      <c r="AK44" s="29">
        <f t="shared" ref="AK44" si="100">SUM(AK42:AK43)</f>
        <v>0</v>
      </c>
      <c r="AL44" s="29">
        <f t="shared" ref="AL44" si="101">SUM(AL42:AL43)</f>
        <v>0</v>
      </c>
      <c r="AM44" s="29">
        <f t="shared" ref="AM44" si="102">SUM(AM42:AM43)</f>
        <v>0</v>
      </c>
      <c r="AN44" s="29">
        <f t="shared" ref="AN44" si="103">SUM(AN42:AN43)</f>
        <v>0</v>
      </c>
      <c r="AO44" s="29">
        <f t="shared" ref="AO44" si="104">SUM(AO42:AO43)</f>
        <v>1</v>
      </c>
      <c r="AP44" s="29">
        <f t="shared" ref="AP44" si="105">SUM(AP42:AP43)</f>
        <v>0</v>
      </c>
      <c r="AQ44" s="29">
        <f t="shared" ref="AQ44" si="106">SUM(AQ42:AQ43)</f>
        <v>1</v>
      </c>
      <c r="AR44" s="29">
        <f t="shared" ref="AR44" si="107">SUM(AR42:AR43)</f>
        <v>19</v>
      </c>
      <c r="AS44" s="29">
        <f t="shared" ref="AS44" si="108">SUM(AS42:AS43)</f>
        <v>7</v>
      </c>
      <c r="AT44" s="29">
        <f t="shared" ref="AT44" si="109">SUM(AT42:AT43)</f>
        <v>3</v>
      </c>
      <c r="AU44" s="29">
        <f t="shared" ref="AU44" si="110">SUM(AU42:AU43)</f>
        <v>13</v>
      </c>
      <c r="AV44" s="29">
        <f t="shared" ref="AV44" si="111">SUM(AV42:AV43)</f>
        <v>10</v>
      </c>
      <c r="AW44" s="29">
        <f t="shared" ref="AW44" si="112">SUM(AW42:AW43)</f>
        <v>1</v>
      </c>
      <c r="AX44" s="29">
        <f t="shared" ref="AX44" si="113">SUM(AX42:AX43)</f>
        <v>2</v>
      </c>
    </row>
    <row r="45" spans="1:50" x14ac:dyDescent="0.35">
      <c r="A45" s="12" t="s">
        <v>235</v>
      </c>
      <c r="B45" s="2"/>
      <c r="C45" s="20">
        <f>C44/$B$44</f>
        <v>0</v>
      </c>
      <c r="D45" s="20">
        <f t="shared" ref="D45:U45" si="114">D44/$B$44</f>
        <v>3.5714285714285712E-2</v>
      </c>
      <c r="E45" s="20">
        <f t="shared" si="114"/>
        <v>3.5714285714285712E-2</v>
      </c>
      <c r="F45" s="20">
        <f t="shared" si="114"/>
        <v>0</v>
      </c>
      <c r="G45" s="20">
        <f t="shared" si="114"/>
        <v>0.17857142857142858</v>
      </c>
      <c r="H45" s="20">
        <f t="shared" si="114"/>
        <v>0.2857142857142857</v>
      </c>
      <c r="I45" s="20">
        <f t="shared" si="114"/>
        <v>0.17857142857142858</v>
      </c>
      <c r="J45" s="20">
        <f t="shared" si="114"/>
        <v>0.25</v>
      </c>
      <c r="K45" s="20">
        <f t="shared" si="114"/>
        <v>0</v>
      </c>
      <c r="L45" s="20">
        <f t="shared" si="114"/>
        <v>3.5714285714285712E-2</v>
      </c>
      <c r="M45" s="20">
        <f t="shared" si="114"/>
        <v>0</v>
      </c>
      <c r="N45" s="20">
        <f t="shared" si="114"/>
        <v>0</v>
      </c>
      <c r="O45" s="20">
        <f t="shared" si="114"/>
        <v>0</v>
      </c>
      <c r="P45" s="20">
        <f t="shared" si="114"/>
        <v>7.1428571428571425E-2</v>
      </c>
      <c r="Q45" s="20" t="s">
        <v>153</v>
      </c>
      <c r="R45" s="20">
        <f t="shared" si="114"/>
        <v>0</v>
      </c>
      <c r="S45" s="20">
        <f t="shared" si="114"/>
        <v>0.8928571428571429</v>
      </c>
      <c r="T45" s="20">
        <f t="shared" si="114"/>
        <v>3.5714285714285712E-2</v>
      </c>
      <c r="U45" s="20">
        <f t="shared" si="114"/>
        <v>0</v>
      </c>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row>
    <row r="46" spans="1:50" x14ac:dyDescent="0.35">
      <c r="A46" s="12" t="s">
        <v>236</v>
      </c>
      <c r="B46" s="20">
        <f>B44/15737</f>
        <v>1.7792463620766347E-3</v>
      </c>
      <c r="C46" s="20">
        <v>0.127</v>
      </c>
      <c r="D46" s="20">
        <v>0.10100000000000001</v>
      </c>
      <c r="E46" s="20">
        <v>0.123</v>
      </c>
      <c r="F46" s="20">
        <v>0.16500000000000001</v>
      </c>
      <c r="G46" s="20">
        <v>0.13300000000000001</v>
      </c>
      <c r="H46" s="20">
        <v>0.128</v>
      </c>
      <c r="I46" s="20">
        <v>0.11899999999999999</v>
      </c>
      <c r="J46" s="20">
        <v>6.9000000000000006E-2</v>
      </c>
      <c r="K46" s="20">
        <v>3.5999999999999997E-2</v>
      </c>
      <c r="L46" s="20" t="s">
        <v>153</v>
      </c>
      <c r="M46" s="20">
        <v>5.0000000000000001E-3</v>
      </c>
      <c r="N46" s="20">
        <v>8.3000000000000004E-2</v>
      </c>
      <c r="O46" s="20">
        <v>7.8E-2</v>
      </c>
      <c r="P46" s="20">
        <v>0.28499999999999998</v>
      </c>
      <c r="Q46" s="20" t="s">
        <v>153</v>
      </c>
      <c r="R46" s="20">
        <v>4.0000000000000001E-3</v>
      </c>
      <c r="S46" s="20">
        <v>0.505</v>
      </c>
      <c r="T46" s="20">
        <v>3.6999999999999998E-2</v>
      </c>
      <c r="U46" s="20" t="s">
        <v>153</v>
      </c>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row>
    <row r="47" spans="1:50" s="1" customFormat="1" x14ac:dyDescent="0.35">
      <c r="A47" s="13" t="s">
        <v>32</v>
      </c>
      <c r="B47" s="13">
        <v>29</v>
      </c>
      <c r="C47" s="14">
        <v>0</v>
      </c>
      <c r="D47" s="14">
        <v>1</v>
      </c>
      <c r="E47" s="14">
        <v>1</v>
      </c>
      <c r="F47" s="14">
        <v>1</v>
      </c>
      <c r="G47" s="14">
        <v>3</v>
      </c>
      <c r="H47" s="14">
        <v>3</v>
      </c>
      <c r="I47" s="14">
        <v>10</v>
      </c>
      <c r="J47" s="14">
        <v>6</v>
      </c>
      <c r="K47" s="14">
        <v>3</v>
      </c>
      <c r="L47" s="14">
        <v>1</v>
      </c>
      <c r="M47" s="14">
        <v>0</v>
      </c>
      <c r="N47" s="14">
        <v>1</v>
      </c>
      <c r="O47" s="14">
        <v>0</v>
      </c>
      <c r="P47" s="14">
        <v>0</v>
      </c>
      <c r="Q47" s="14">
        <v>1</v>
      </c>
      <c r="R47" s="14">
        <v>0</v>
      </c>
      <c r="S47" s="14">
        <v>22</v>
      </c>
      <c r="T47" s="14">
        <v>0</v>
      </c>
      <c r="U47" s="14">
        <v>5</v>
      </c>
      <c r="V47" s="14">
        <v>0</v>
      </c>
      <c r="W47" s="14">
        <v>1</v>
      </c>
      <c r="X47" s="14">
        <v>0</v>
      </c>
      <c r="Y47" s="14">
        <v>2</v>
      </c>
      <c r="Z47" s="14">
        <v>23</v>
      </c>
      <c r="AA47" s="14">
        <v>0</v>
      </c>
      <c r="AB47" s="14">
        <v>1</v>
      </c>
      <c r="AC47" s="14">
        <v>0</v>
      </c>
      <c r="AD47" s="14">
        <v>0</v>
      </c>
      <c r="AE47" s="14">
        <v>2</v>
      </c>
      <c r="AF47" s="14">
        <v>3</v>
      </c>
      <c r="AG47" s="14">
        <v>17</v>
      </c>
      <c r="AH47" s="14">
        <v>1</v>
      </c>
      <c r="AI47" s="14">
        <v>3</v>
      </c>
      <c r="AJ47" s="14">
        <v>1</v>
      </c>
      <c r="AK47" s="14">
        <v>2</v>
      </c>
      <c r="AL47" s="14">
        <v>0</v>
      </c>
      <c r="AM47" s="14">
        <v>0</v>
      </c>
      <c r="AN47" s="14">
        <v>2</v>
      </c>
      <c r="AO47" s="14">
        <v>0</v>
      </c>
      <c r="AP47" s="14">
        <v>0</v>
      </c>
      <c r="AQ47" s="14">
        <v>3</v>
      </c>
      <c r="AR47" s="14">
        <v>16</v>
      </c>
      <c r="AS47" s="14">
        <v>10</v>
      </c>
      <c r="AT47" s="14">
        <v>5</v>
      </c>
      <c r="AU47" s="14">
        <v>20</v>
      </c>
      <c r="AV47" s="14">
        <v>8</v>
      </c>
      <c r="AW47" s="14">
        <v>2</v>
      </c>
      <c r="AX47" s="14">
        <v>2</v>
      </c>
    </row>
    <row r="48" spans="1:50" x14ac:dyDescent="0.35">
      <c r="A48" s="12" t="s">
        <v>178</v>
      </c>
      <c r="B48" s="2"/>
      <c r="C48" s="17">
        <f>C47/$B$47</f>
        <v>0</v>
      </c>
      <c r="D48" s="17">
        <f t="shared" ref="D48:P48" si="115">D47/$B$47</f>
        <v>3.4482758620689655E-2</v>
      </c>
      <c r="E48" s="17">
        <f t="shared" si="115"/>
        <v>3.4482758620689655E-2</v>
      </c>
      <c r="F48" s="17">
        <f t="shared" si="115"/>
        <v>3.4482758620689655E-2</v>
      </c>
      <c r="G48" s="17">
        <f t="shared" si="115"/>
        <v>0.10344827586206896</v>
      </c>
      <c r="H48" s="17">
        <f t="shared" si="115"/>
        <v>0.10344827586206896</v>
      </c>
      <c r="I48" s="17">
        <f t="shared" si="115"/>
        <v>0.34482758620689657</v>
      </c>
      <c r="J48" s="17">
        <f t="shared" si="115"/>
        <v>0.20689655172413793</v>
      </c>
      <c r="K48" s="17">
        <f t="shared" si="115"/>
        <v>0.10344827586206896</v>
      </c>
      <c r="L48" s="17">
        <f t="shared" si="115"/>
        <v>3.4482758620689655E-2</v>
      </c>
      <c r="M48" s="17">
        <f t="shared" si="115"/>
        <v>0</v>
      </c>
      <c r="N48" s="17">
        <f t="shared" si="115"/>
        <v>3.4482758620689655E-2</v>
      </c>
      <c r="O48" s="17">
        <f t="shared" si="115"/>
        <v>0</v>
      </c>
      <c r="P48" s="17">
        <f t="shared" si="115"/>
        <v>0</v>
      </c>
      <c r="Q48" s="22" t="s">
        <v>153</v>
      </c>
      <c r="R48" s="17">
        <f t="shared" ref="R48" si="116">R47/$B$47</f>
        <v>0</v>
      </c>
      <c r="S48" s="17">
        <f t="shared" ref="S48" si="117">S47/$B$47</f>
        <v>0.75862068965517238</v>
      </c>
      <c r="T48" s="17">
        <f t="shared" ref="T48:U48" si="118">T47/$B$47</f>
        <v>0</v>
      </c>
      <c r="U48" s="17">
        <f t="shared" si="118"/>
        <v>0.17241379310344829</v>
      </c>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row>
    <row r="49" spans="1:50" x14ac:dyDescent="0.35">
      <c r="A49" s="12" t="s">
        <v>179</v>
      </c>
      <c r="B49" s="20">
        <f>B47/32763</f>
        <v>8.851448280072032E-4</v>
      </c>
      <c r="C49" s="17">
        <v>0.115</v>
      </c>
      <c r="D49" s="17">
        <v>9.1999999999999998E-2</v>
      </c>
      <c r="E49" s="17">
        <v>0.127</v>
      </c>
      <c r="F49" s="17">
        <v>0.16600000000000001</v>
      </c>
      <c r="G49" s="17">
        <v>0.12</v>
      </c>
      <c r="H49" s="17">
        <v>0.122</v>
      </c>
      <c r="I49" s="17">
        <v>0.11600000000000001</v>
      </c>
      <c r="J49" s="17">
        <v>8.2000000000000003E-2</v>
      </c>
      <c r="K49" s="17">
        <v>0.06</v>
      </c>
      <c r="L49" s="20" t="s">
        <v>153</v>
      </c>
      <c r="M49" s="17">
        <v>3.0000000000000001E-3</v>
      </c>
      <c r="N49" s="17">
        <v>7.1999999999999995E-2</v>
      </c>
      <c r="O49" s="17">
        <v>1.2999999999999999E-2</v>
      </c>
      <c r="P49" s="17">
        <v>0.14499999999999999</v>
      </c>
      <c r="Q49" s="20" t="s">
        <v>153</v>
      </c>
      <c r="R49" s="17">
        <v>4.0000000000000001E-3</v>
      </c>
      <c r="S49" s="17">
        <v>0.72499999999999998</v>
      </c>
      <c r="T49" s="17">
        <v>3.5999999999999997E-2</v>
      </c>
      <c r="U49" s="20" t="s">
        <v>153</v>
      </c>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row>
    <row r="50" spans="1:50" s="1" customFormat="1" x14ac:dyDescent="0.35">
      <c r="A50" s="13" t="s">
        <v>33</v>
      </c>
      <c r="B50" s="13">
        <v>15</v>
      </c>
      <c r="C50" s="14">
        <v>0</v>
      </c>
      <c r="D50" s="14">
        <v>0</v>
      </c>
      <c r="E50" s="14">
        <v>0</v>
      </c>
      <c r="F50" s="14">
        <v>3</v>
      </c>
      <c r="G50" s="14">
        <v>1</v>
      </c>
      <c r="H50" s="14">
        <v>3</v>
      </c>
      <c r="I50" s="14">
        <v>1</v>
      </c>
      <c r="J50" s="14">
        <v>5</v>
      </c>
      <c r="K50" s="14">
        <v>1</v>
      </c>
      <c r="L50" s="14">
        <v>1</v>
      </c>
      <c r="M50" s="14">
        <v>0</v>
      </c>
      <c r="N50" s="14">
        <v>0</v>
      </c>
      <c r="O50" s="14">
        <v>2</v>
      </c>
      <c r="P50" s="14">
        <v>2</v>
      </c>
      <c r="Q50" s="14">
        <v>0</v>
      </c>
      <c r="R50" s="14">
        <v>0</v>
      </c>
      <c r="S50" s="14">
        <v>9</v>
      </c>
      <c r="T50" s="14">
        <v>0</v>
      </c>
      <c r="U50" s="14">
        <v>2</v>
      </c>
      <c r="V50" s="14">
        <v>0</v>
      </c>
      <c r="W50" s="14">
        <v>0</v>
      </c>
      <c r="X50" s="14">
        <v>1</v>
      </c>
      <c r="Y50" s="14">
        <v>1</v>
      </c>
      <c r="Z50" s="14">
        <v>12</v>
      </c>
      <c r="AA50" s="14">
        <v>0</v>
      </c>
      <c r="AB50" s="14">
        <v>0</v>
      </c>
      <c r="AC50" s="14">
        <v>0</v>
      </c>
      <c r="AD50" s="14">
        <v>0</v>
      </c>
      <c r="AE50" s="14">
        <v>1</v>
      </c>
      <c r="AF50" s="14">
        <v>2</v>
      </c>
      <c r="AG50" s="14">
        <v>9</v>
      </c>
      <c r="AH50" s="14">
        <v>2</v>
      </c>
      <c r="AI50" s="14">
        <v>0</v>
      </c>
      <c r="AJ50" s="14">
        <v>0</v>
      </c>
      <c r="AK50" s="14">
        <v>0</v>
      </c>
      <c r="AL50" s="14">
        <v>1</v>
      </c>
      <c r="AM50" s="14">
        <v>0</v>
      </c>
      <c r="AN50" s="14">
        <v>1</v>
      </c>
      <c r="AO50" s="14">
        <v>3</v>
      </c>
      <c r="AP50" s="14">
        <v>2</v>
      </c>
      <c r="AQ50" s="14">
        <v>0</v>
      </c>
      <c r="AR50" s="14">
        <v>8</v>
      </c>
      <c r="AS50" s="14">
        <v>2</v>
      </c>
      <c r="AT50" s="14">
        <v>1</v>
      </c>
      <c r="AU50" s="14">
        <v>7</v>
      </c>
      <c r="AV50" s="14">
        <v>2</v>
      </c>
      <c r="AW50" s="14">
        <v>2</v>
      </c>
      <c r="AX50" s="14">
        <v>2</v>
      </c>
    </row>
    <row r="51" spans="1:50" x14ac:dyDescent="0.35">
      <c r="A51" s="12" t="s">
        <v>180</v>
      </c>
      <c r="B51" s="2"/>
      <c r="C51" s="17">
        <f>C50/$B$50</f>
        <v>0</v>
      </c>
      <c r="D51" s="17">
        <f t="shared" ref="D51:L51" si="119">D50/$B$50</f>
        <v>0</v>
      </c>
      <c r="E51" s="17">
        <f t="shared" si="119"/>
        <v>0</v>
      </c>
      <c r="F51" s="17">
        <f t="shared" si="119"/>
        <v>0.2</v>
      </c>
      <c r="G51" s="17">
        <f t="shared" si="119"/>
        <v>6.6666666666666666E-2</v>
      </c>
      <c r="H51" s="17">
        <f t="shared" si="119"/>
        <v>0.2</v>
      </c>
      <c r="I51" s="17">
        <f t="shared" si="119"/>
        <v>6.6666666666666666E-2</v>
      </c>
      <c r="J51" s="17">
        <f t="shared" si="119"/>
        <v>0.33333333333333331</v>
      </c>
      <c r="K51" s="17">
        <f t="shared" si="119"/>
        <v>6.6666666666666666E-2</v>
      </c>
      <c r="L51" s="17">
        <f t="shared" si="119"/>
        <v>6.6666666666666666E-2</v>
      </c>
      <c r="M51" s="17">
        <f t="shared" ref="M51" si="120">M50/$B$50</f>
        <v>0</v>
      </c>
      <c r="N51" s="17">
        <f t="shared" ref="N51" si="121">N50/$B$50</f>
        <v>0</v>
      </c>
      <c r="O51" s="17">
        <f t="shared" ref="O51" si="122">O50/$B$50</f>
        <v>0.13333333333333333</v>
      </c>
      <c r="P51" s="17">
        <f t="shared" ref="P51" si="123">P50/$B$50</f>
        <v>0.13333333333333333</v>
      </c>
      <c r="Q51" s="20" t="s">
        <v>153</v>
      </c>
      <c r="R51" s="17">
        <f t="shared" ref="R51" si="124">R50/$B$50</f>
        <v>0</v>
      </c>
      <c r="S51" s="17">
        <f t="shared" ref="S51" si="125">S50/$B$50</f>
        <v>0.6</v>
      </c>
      <c r="T51" s="17">
        <f t="shared" ref="T51" si="126">T50/$B$50</f>
        <v>0</v>
      </c>
      <c r="U51" s="22" t="s">
        <v>153</v>
      </c>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row>
    <row r="52" spans="1:50" x14ac:dyDescent="0.35">
      <c r="A52" s="12" t="s">
        <v>181</v>
      </c>
      <c r="B52" s="20">
        <f>B50/32941</f>
        <v>4.553595822834765E-4</v>
      </c>
      <c r="C52" s="20">
        <v>0.127</v>
      </c>
      <c r="D52" s="20">
        <v>0.14199999999999999</v>
      </c>
      <c r="E52" s="20">
        <v>0.14399999999999999</v>
      </c>
      <c r="F52" s="20">
        <v>0.17</v>
      </c>
      <c r="G52" s="20">
        <v>0.11899999999999999</v>
      </c>
      <c r="H52" s="20">
        <v>0.106</v>
      </c>
      <c r="I52" s="20">
        <v>9.6000000000000002E-2</v>
      </c>
      <c r="J52" s="20">
        <v>5.8999999999999997E-2</v>
      </c>
      <c r="K52" s="20">
        <v>3.7999999999999999E-2</v>
      </c>
      <c r="L52" s="22" t="s">
        <v>153</v>
      </c>
      <c r="M52" s="20">
        <v>4.0000000000000001E-3</v>
      </c>
      <c r="N52" s="20">
        <v>0.14699999999999999</v>
      </c>
      <c r="O52" s="20">
        <v>5.1999999999999998E-2</v>
      </c>
      <c r="P52" s="20">
        <v>0.35399999999999998</v>
      </c>
      <c r="Q52" s="20" t="s">
        <v>153</v>
      </c>
      <c r="R52" s="20">
        <v>3.0000000000000001E-3</v>
      </c>
      <c r="S52" s="20">
        <v>0.40300000000000002</v>
      </c>
      <c r="T52" s="20">
        <v>3.4000000000000002E-2</v>
      </c>
      <c r="U52" s="22" t="s">
        <v>153</v>
      </c>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row>
    <row r="53" spans="1:50" s="1" customFormat="1" x14ac:dyDescent="0.35">
      <c r="A53" s="13" t="s">
        <v>55</v>
      </c>
      <c r="B53" s="13">
        <v>2</v>
      </c>
      <c r="C53" s="14">
        <v>0</v>
      </c>
      <c r="D53" s="14">
        <v>0</v>
      </c>
      <c r="E53" s="14">
        <v>1</v>
      </c>
      <c r="F53" s="14">
        <v>0</v>
      </c>
      <c r="G53" s="14">
        <v>0</v>
      </c>
      <c r="H53" s="14">
        <v>1</v>
      </c>
      <c r="I53" s="14">
        <v>0</v>
      </c>
      <c r="J53" s="14">
        <v>0</v>
      </c>
      <c r="K53" s="14">
        <v>0</v>
      </c>
      <c r="L53" s="14">
        <v>0</v>
      </c>
      <c r="M53" s="14">
        <v>0</v>
      </c>
      <c r="N53" s="14">
        <v>0</v>
      </c>
      <c r="O53" s="14">
        <v>0</v>
      </c>
      <c r="P53" s="14">
        <v>0</v>
      </c>
      <c r="Q53" s="14">
        <v>0</v>
      </c>
      <c r="R53" s="14">
        <v>0</v>
      </c>
      <c r="S53" s="14">
        <v>2</v>
      </c>
      <c r="T53" s="14">
        <v>0</v>
      </c>
      <c r="U53" s="14">
        <v>0</v>
      </c>
      <c r="V53" s="14">
        <v>0</v>
      </c>
      <c r="W53" s="14">
        <v>0</v>
      </c>
      <c r="X53" s="14">
        <v>0</v>
      </c>
      <c r="Y53" s="14">
        <v>0</v>
      </c>
      <c r="Z53" s="14">
        <v>2</v>
      </c>
      <c r="AA53" s="14">
        <v>0</v>
      </c>
      <c r="AB53" s="14">
        <v>0</v>
      </c>
      <c r="AC53" s="14">
        <v>0</v>
      </c>
      <c r="AD53" s="14">
        <v>0</v>
      </c>
      <c r="AE53" s="14">
        <v>0</v>
      </c>
      <c r="AF53" s="14">
        <v>0</v>
      </c>
      <c r="AG53" s="14">
        <v>1</v>
      </c>
      <c r="AH53" s="14">
        <v>1</v>
      </c>
      <c r="AI53" s="14">
        <v>0</v>
      </c>
      <c r="AJ53" s="14">
        <v>0</v>
      </c>
      <c r="AK53" s="14">
        <v>0</v>
      </c>
      <c r="AL53" s="14">
        <v>0</v>
      </c>
      <c r="AM53" s="14">
        <v>0</v>
      </c>
      <c r="AN53" s="14">
        <v>0</v>
      </c>
      <c r="AO53" s="14">
        <v>0</v>
      </c>
      <c r="AP53" s="14">
        <v>0</v>
      </c>
      <c r="AQ53" s="14">
        <v>2</v>
      </c>
      <c r="AR53" s="14">
        <v>0</v>
      </c>
      <c r="AS53" s="14">
        <v>0</v>
      </c>
      <c r="AT53" s="14">
        <v>0</v>
      </c>
      <c r="AU53" s="14">
        <v>0</v>
      </c>
      <c r="AV53" s="14">
        <v>1</v>
      </c>
      <c r="AW53" s="14">
        <v>1</v>
      </c>
      <c r="AX53" s="14">
        <v>0</v>
      </c>
    </row>
    <row r="54" spans="1:50" x14ac:dyDescent="0.35">
      <c r="A54" s="12" t="s">
        <v>182</v>
      </c>
      <c r="B54" s="2"/>
      <c r="C54" s="20">
        <f>C53/$B$53</f>
        <v>0</v>
      </c>
      <c r="D54" s="20">
        <f t="shared" ref="D54:P54" si="127">D53/$B$53</f>
        <v>0</v>
      </c>
      <c r="E54" s="20">
        <f t="shared" si="127"/>
        <v>0.5</v>
      </c>
      <c r="F54" s="20">
        <f t="shared" si="127"/>
        <v>0</v>
      </c>
      <c r="G54" s="20">
        <f t="shared" si="127"/>
        <v>0</v>
      </c>
      <c r="H54" s="20">
        <f t="shared" si="127"/>
        <v>0.5</v>
      </c>
      <c r="I54" s="20">
        <f t="shared" si="127"/>
        <v>0</v>
      </c>
      <c r="J54" s="20">
        <f t="shared" si="127"/>
        <v>0</v>
      </c>
      <c r="K54" s="20">
        <f t="shared" si="127"/>
        <v>0</v>
      </c>
      <c r="L54" s="20">
        <f t="shared" si="127"/>
        <v>0</v>
      </c>
      <c r="M54" s="20">
        <f t="shared" si="127"/>
        <v>0</v>
      </c>
      <c r="N54" s="20">
        <f t="shared" si="127"/>
        <v>0</v>
      </c>
      <c r="O54" s="20">
        <f t="shared" si="127"/>
        <v>0</v>
      </c>
      <c r="P54" s="20">
        <f t="shared" si="127"/>
        <v>0</v>
      </c>
      <c r="Q54" s="20" t="s">
        <v>153</v>
      </c>
      <c r="R54" s="20">
        <f t="shared" ref="R54" si="128">R53/$B$53</f>
        <v>0</v>
      </c>
      <c r="S54" s="20">
        <f t="shared" ref="S54" si="129">S53/$B$53</f>
        <v>1</v>
      </c>
      <c r="T54" s="20">
        <f t="shared" ref="T54:U54" si="130">T53/$B$53</f>
        <v>0</v>
      </c>
      <c r="U54" s="20">
        <f t="shared" si="130"/>
        <v>0</v>
      </c>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row>
    <row r="55" spans="1:50" x14ac:dyDescent="0.35">
      <c r="A55" s="12" t="s">
        <v>183</v>
      </c>
      <c r="B55" s="20">
        <f>B53/6213</f>
        <v>3.2190568163528087E-4</v>
      </c>
      <c r="C55" s="20">
        <v>0.13500000000000001</v>
      </c>
      <c r="D55" s="20">
        <v>0.126</v>
      </c>
      <c r="E55" s="20">
        <v>0.13</v>
      </c>
      <c r="F55" s="20">
        <v>0.161</v>
      </c>
      <c r="G55" s="20">
        <v>0.128</v>
      </c>
      <c r="H55" s="20">
        <v>0.11799999999999999</v>
      </c>
      <c r="I55" s="20">
        <v>9.0999999999999998E-2</v>
      </c>
      <c r="J55" s="20">
        <v>0.06</v>
      </c>
      <c r="K55" s="20">
        <v>5.1999999999999998E-2</v>
      </c>
      <c r="L55" s="20" t="s">
        <v>153</v>
      </c>
      <c r="M55" s="20">
        <v>3.0000000000000001E-3</v>
      </c>
      <c r="N55" s="20">
        <v>6.5000000000000002E-2</v>
      </c>
      <c r="O55" s="20">
        <v>0.112</v>
      </c>
      <c r="P55" s="20">
        <v>0.27200000000000002</v>
      </c>
      <c r="Q55" s="20" t="s">
        <v>153</v>
      </c>
      <c r="R55" s="20">
        <v>4.0000000000000001E-3</v>
      </c>
      <c r="S55" s="20">
        <v>0.503</v>
      </c>
      <c r="T55" s="20">
        <v>3.6999999999999998E-2</v>
      </c>
      <c r="U55" s="20" t="s">
        <v>153</v>
      </c>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row>
    <row r="56" spans="1:50" s="1" customFormat="1" x14ac:dyDescent="0.35">
      <c r="A56" s="13" t="s">
        <v>11</v>
      </c>
      <c r="B56" s="13">
        <v>15</v>
      </c>
      <c r="C56" s="14">
        <v>0</v>
      </c>
      <c r="D56" s="14">
        <v>0</v>
      </c>
      <c r="E56" s="14">
        <v>1</v>
      </c>
      <c r="F56" s="14">
        <v>1</v>
      </c>
      <c r="G56" s="14">
        <v>6</v>
      </c>
      <c r="H56" s="14">
        <v>2</v>
      </c>
      <c r="I56" s="14">
        <v>2</v>
      </c>
      <c r="J56" s="14">
        <v>1</v>
      </c>
      <c r="K56" s="14">
        <v>0</v>
      </c>
      <c r="L56" s="14">
        <v>2</v>
      </c>
      <c r="M56" s="14">
        <v>1</v>
      </c>
      <c r="N56" s="14">
        <v>4</v>
      </c>
      <c r="O56" s="14">
        <v>0</v>
      </c>
      <c r="P56" s="14">
        <v>2</v>
      </c>
      <c r="Q56" s="14">
        <v>0</v>
      </c>
      <c r="R56" s="14">
        <v>0</v>
      </c>
      <c r="S56" s="14">
        <v>5</v>
      </c>
      <c r="T56" s="14">
        <v>0</v>
      </c>
      <c r="U56" s="14">
        <v>3</v>
      </c>
      <c r="V56" s="14">
        <v>0</v>
      </c>
      <c r="W56" s="14">
        <v>2</v>
      </c>
      <c r="X56" s="14">
        <v>0</v>
      </c>
      <c r="Y56" s="14">
        <v>0</v>
      </c>
      <c r="Z56" s="14">
        <v>12</v>
      </c>
      <c r="AA56" s="14">
        <v>0</v>
      </c>
      <c r="AB56" s="14">
        <v>0</v>
      </c>
      <c r="AC56" s="14">
        <v>0</v>
      </c>
      <c r="AD56" s="14">
        <v>0</v>
      </c>
      <c r="AE56" s="14">
        <v>1</v>
      </c>
      <c r="AF56" s="14">
        <v>1</v>
      </c>
      <c r="AG56" s="14">
        <v>6</v>
      </c>
      <c r="AH56" s="14">
        <v>2</v>
      </c>
      <c r="AI56" s="14">
        <v>2</v>
      </c>
      <c r="AJ56" s="14">
        <v>3</v>
      </c>
      <c r="AK56" s="14">
        <v>0</v>
      </c>
      <c r="AL56" s="14">
        <v>0</v>
      </c>
      <c r="AM56" s="14">
        <v>0</v>
      </c>
      <c r="AN56" s="14">
        <v>1</v>
      </c>
      <c r="AO56" s="14">
        <v>2</v>
      </c>
      <c r="AP56" s="14">
        <v>1</v>
      </c>
      <c r="AQ56" s="14">
        <v>2</v>
      </c>
      <c r="AR56" s="14">
        <v>6</v>
      </c>
      <c r="AS56" s="14">
        <v>4</v>
      </c>
      <c r="AT56" s="14">
        <v>4</v>
      </c>
      <c r="AU56" s="14">
        <v>6</v>
      </c>
      <c r="AV56" s="14">
        <v>5</v>
      </c>
      <c r="AW56" s="14">
        <v>0</v>
      </c>
      <c r="AX56" s="14">
        <v>0</v>
      </c>
    </row>
    <row r="57" spans="1:50" x14ac:dyDescent="0.35">
      <c r="A57" s="12" t="s">
        <v>184</v>
      </c>
      <c r="B57" s="2"/>
      <c r="C57" s="20">
        <f>C56/$B$56</f>
        <v>0</v>
      </c>
      <c r="D57" s="20">
        <f t="shared" ref="D57:P57" si="131">D56/$B$56</f>
        <v>0</v>
      </c>
      <c r="E57" s="20">
        <f t="shared" si="131"/>
        <v>6.6666666666666666E-2</v>
      </c>
      <c r="F57" s="20">
        <f t="shared" si="131"/>
        <v>6.6666666666666666E-2</v>
      </c>
      <c r="G57" s="20">
        <f t="shared" si="131"/>
        <v>0.4</v>
      </c>
      <c r="H57" s="20">
        <f t="shared" si="131"/>
        <v>0.13333333333333333</v>
      </c>
      <c r="I57" s="20">
        <f t="shared" si="131"/>
        <v>0.13333333333333333</v>
      </c>
      <c r="J57" s="20">
        <f t="shared" si="131"/>
        <v>6.6666666666666666E-2</v>
      </c>
      <c r="K57" s="20">
        <f t="shared" si="131"/>
        <v>0</v>
      </c>
      <c r="L57" s="20">
        <f t="shared" si="131"/>
        <v>0.13333333333333333</v>
      </c>
      <c r="M57" s="20">
        <f t="shared" si="131"/>
        <v>6.6666666666666666E-2</v>
      </c>
      <c r="N57" s="20">
        <f t="shared" si="131"/>
        <v>0.26666666666666666</v>
      </c>
      <c r="O57" s="20">
        <f t="shared" si="131"/>
        <v>0</v>
      </c>
      <c r="P57" s="20">
        <f t="shared" si="131"/>
        <v>0.13333333333333333</v>
      </c>
      <c r="Q57" s="20" t="s">
        <v>153</v>
      </c>
      <c r="R57" s="20">
        <f t="shared" ref="R57" si="132">R56/$B$56</f>
        <v>0</v>
      </c>
      <c r="S57" s="20">
        <f t="shared" ref="S57" si="133">S56/$B$56</f>
        <v>0.33333333333333331</v>
      </c>
      <c r="T57" s="20">
        <f t="shared" ref="T57" si="134">T56/$B$56</f>
        <v>0</v>
      </c>
      <c r="U57" s="20">
        <f t="shared" ref="U57" si="135">U56/$B$56</f>
        <v>0.2</v>
      </c>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row>
    <row r="58" spans="1:50" x14ac:dyDescent="0.35">
      <c r="A58" s="12" t="s">
        <v>185</v>
      </c>
      <c r="B58" s="20">
        <f>B56/75006</f>
        <v>1.999840012798976E-4</v>
      </c>
      <c r="C58" s="20">
        <v>0.14199999999999999</v>
      </c>
      <c r="D58" s="20">
        <v>0.11899999999999999</v>
      </c>
      <c r="E58" s="20">
        <v>0.13700000000000001</v>
      </c>
      <c r="F58" s="20">
        <v>0.16400000000000001</v>
      </c>
      <c r="G58" s="20">
        <v>0.122</v>
      </c>
      <c r="H58" s="20">
        <v>0.11600000000000001</v>
      </c>
      <c r="I58" s="20">
        <v>0.106</v>
      </c>
      <c r="J58" s="20">
        <v>6.0999999999999999E-2</v>
      </c>
      <c r="K58" s="20">
        <v>3.3000000000000002E-2</v>
      </c>
      <c r="L58" s="20" t="s">
        <v>153</v>
      </c>
      <c r="M58" s="20">
        <v>3.0000000000000001E-3</v>
      </c>
      <c r="N58" s="20">
        <v>0.39500000000000002</v>
      </c>
      <c r="O58" s="20">
        <v>4.2000000000000003E-2</v>
      </c>
      <c r="P58" s="20">
        <v>0.17799999999999999</v>
      </c>
      <c r="Q58" s="20" t="s">
        <v>153</v>
      </c>
      <c r="R58" s="20">
        <v>5.0000000000000001E-3</v>
      </c>
      <c r="S58" s="20">
        <v>0.32500000000000001</v>
      </c>
      <c r="T58" s="20">
        <v>5.0999999999999997E-2</v>
      </c>
      <c r="U58" s="20" t="s">
        <v>153</v>
      </c>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row>
    <row r="59" spans="1:50" s="1" customFormat="1" x14ac:dyDescent="0.35">
      <c r="A59" s="13" t="s">
        <v>40</v>
      </c>
      <c r="B59" s="13">
        <v>4</v>
      </c>
      <c r="C59" s="14">
        <v>0</v>
      </c>
      <c r="D59" s="14">
        <v>0</v>
      </c>
      <c r="E59" s="14">
        <v>0</v>
      </c>
      <c r="F59" s="14">
        <v>0</v>
      </c>
      <c r="G59" s="14">
        <v>0</v>
      </c>
      <c r="H59" s="14">
        <v>1</v>
      </c>
      <c r="I59" s="14">
        <v>1</v>
      </c>
      <c r="J59" s="14">
        <v>2</v>
      </c>
      <c r="K59" s="14">
        <v>0</v>
      </c>
      <c r="L59" s="14">
        <v>0</v>
      </c>
      <c r="M59" s="14">
        <v>0</v>
      </c>
      <c r="N59" s="14">
        <v>0</v>
      </c>
      <c r="O59" s="14">
        <v>0</v>
      </c>
      <c r="P59" s="14">
        <v>0</v>
      </c>
      <c r="Q59" s="14">
        <v>0</v>
      </c>
      <c r="R59" s="14">
        <v>0</v>
      </c>
      <c r="S59" s="14">
        <v>2</v>
      </c>
      <c r="T59" s="14">
        <v>0</v>
      </c>
      <c r="U59" s="14">
        <v>2</v>
      </c>
      <c r="V59" s="14">
        <v>0</v>
      </c>
      <c r="W59" s="14">
        <v>0</v>
      </c>
      <c r="X59" s="14">
        <v>1</v>
      </c>
      <c r="Y59" s="14">
        <v>0</v>
      </c>
      <c r="Z59" s="14">
        <v>2</v>
      </c>
      <c r="AA59" s="14">
        <v>0</v>
      </c>
      <c r="AB59" s="14">
        <v>0</v>
      </c>
      <c r="AC59" s="14">
        <v>1</v>
      </c>
      <c r="AD59" s="14">
        <v>0</v>
      </c>
      <c r="AE59" s="14">
        <v>0</v>
      </c>
      <c r="AF59" s="14">
        <v>1</v>
      </c>
      <c r="AG59" s="14">
        <v>2</v>
      </c>
      <c r="AH59" s="14">
        <v>0</v>
      </c>
      <c r="AI59" s="14">
        <v>1</v>
      </c>
      <c r="AJ59" s="14">
        <v>0</v>
      </c>
      <c r="AK59" s="14">
        <v>0</v>
      </c>
      <c r="AL59" s="14">
        <v>0</v>
      </c>
      <c r="AM59" s="14">
        <v>0</v>
      </c>
      <c r="AN59" s="14">
        <v>0</v>
      </c>
      <c r="AO59" s="14">
        <v>0</v>
      </c>
      <c r="AP59" s="14">
        <v>1</v>
      </c>
      <c r="AQ59" s="14">
        <v>0</v>
      </c>
      <c r="AR59" s="14">
        <v>1</v>
      </c>
      <c r="AS59" s="14">
        <v>2</v>
      </c>
      <c r="AT59" s="14">
        <v>1</v>
      </c>
      <c r="AU59" s="14">
        <v>2</v>
      </c>
      <c r="AV59" s="14">
        <v>0</v>
      </c>
      <c r="AW59" s="14">
        <v>0</v>
      </c>
      <c r="AX59" s="14">
        <v>0</v>
      </c>
    </row>
    <row r="60" spans="1:50" x14ac:dyDescent="0.35">
      <c r="A60" s="12" t="s">
        <v>186</v>
      </c>
      <c r="B60" s="20"/>
      <c r="C60" s="20">
        <f>C59/$B$59</f>
        <v>0</v>
      </c>
      <c r="D60" s="20">
        <f t="shared" ref="D60:P60" si="136">D59/$B$59</f>
        <v>0</v>
      </c>
      <c r="E60" s="20">
        <f t="shared" si="136"/>
        <v>0</v>
      </c>
      <c r="F60" s="20">
        <f t="shared" si="136"/>
        <v>0</v>
      </c>
      <c r="G60" s="20">
        <f t="shared" si="136"/>
        <v>0</v>
      </c>
      <c r="H60" s="20">
        <f t="shared" si="136"/>
        <v>0.25</v>
      </c>
      <c r="I60" s="20">
        <f t="shared" si="136"/>
        <v>0.25</v>
      </c>
      <c r="J60" s="20">
        <f t="shared" si="136"/>
        <v>0.5</v>
      </c>
      <c r="K60" s="20">
        <f t="shared" si="136"/>
        <v>0</v>
      </c>
      <c r="L60" s="20">
        <f t="shared" si="136"/>
        <v>0</v>
      </c>
      <c r="M60" s="20">
        <f t="shared" si="136"/>
        <v>0</v>
      </c>
      <c r="N60" s="20">
        <f t="shared" si="136"/>
        <v>0</v>
      </c>
      <c r="O60" s="20">
        <f t="shared" si="136"/>
        <v>0</v>
      </c>
      <c r="P60" s="20">
        <f t="shared" si="136"/>
        <v>0</v>
      </c>
      <c r="Q60" s="20" t="s">
        <v>153</v>
      </c>
      <c r="R60" s="20">
        <f t="shared" ref="R60" si="137">R59/$B$59</f>
        <v>0</v>
      </c>
      <c r="S60" s="20">
        <f t="shared" ref="S60" si="138">S59/$B$59</f>
        <v>0.5</v>
      </c>
      <c r="T60" s="20">
        <f t="shared" ref="T60" si="139">T59/$B$59</f>
        <v>0</v>
      </c>
      <c r="U60" s="20">
        <f t="shared" ref="U60" si="140">U59/$B$59</f>
        <v>0.5</v>
      </c>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row>
    <row r="61" spans="1:50" x14ac:dyDescent="0.35">
      <c r="A61" s="12" t="s">
        <v>187</v>
      </c>
      <c r="B61" s="20">
        <f>B59/5984</f>
        <v>6.6844919786096253E-4</v>
      </c>
      <c r="C61" s="20">
        <v>0.12</v>
      </c>
      <c r="D61" s="20">
        <v>8.1000000000000003E-2</v>
      </c>
      <c r="E61" s="20">
        <v>0.125</v>
      </c>
      <c r="F61" s="20">
        <v>0.224</v>
      </c>
      <c r="G61" s="20">
        <v>0.14000000000000001</v>
      </c>
      <c r="H61" s="20">
        <v>0.107</v>
      </c>
      <c r="I61" s="20">
        <v>0.1</v>
      </c>
      <c r="J61" s="20">
        <v>7.0000000000000007E-2</v>
      </c>
      <c r="K61" s="20">
        <v>3.4000000000000002E-2</v>
      </c>
      <c r="L61" s="20" t="s">
        <v>153</v>
      </c>
      <c r="M61" s="20">
        <v>3.0000000000000001E-3</v>
      </c>
      <c r="N61" s="20">
        <v>3.9E-2</v>
      </c>
      <c r="O61" s="20">
        <v>1.2E-2</v>
      </c>
      <c r="P61" s="20">
        <v>0.19600000000000001</v>
      </c>
      <c r="Q61" s="20" t="s">
        <v>153</v>
      </c>
      <c r="R61" s="20">
        <v>0.01</v>
      </c>
      <c r="S61" s="20">
        <v>0.7</v>
      </c>
      <c r="T61" s="20">
        <v>3.9E-2</v>
      </c>
      <c r="U61" s="20" t="s">
        <v>153</v>
      </c>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row>
    <row r="62" spans="1:50" s="1" customFormat="1" x14ac:dyDescent="0.35">
      <c r="A62" s="13" t="s">
        <v>18</v>
      </c>
      <c r="B62" s="13">
        <v>10</v>
      </c>
      <c r="C62" s="14">
        <v>0</v>
      </c>
      <c r="D62" s="14">
        <v>0</v>
      </c>
      <c r="E62" s="14">
        <v>3</v>
      </c>
      <c r="F62" s="14">
        <v>4</v>
      </c>
      <c r="G62" s="14">
        <v>1</v>
      </c>
      <c r="H62" s="14">
        <v>0</v>
      </c>
      <c r="I62" s="14">
        <v>2</v>
      </c>
      <c r="J62" s="14">
        <v>0</v>
      </c>
      <c r="K62" s="14">
        <v>0</v>
      </c>
      <c r="L62" s="14">
        <v>0</v>
      </c>
      <c r="M62" s="14">
        <v>0</v>
      </c>
      <c r="N62" s="14">
        <v>0</v>
      </c>
      <c r="O62" s="14">
        <v>0</v>
      </c>
      <c r="P62" s="14">
        <v>2</v>
      </c>
      <c r="Q62" s="14">
        <v>1</v>
      </c>
      <c r="R62" s="14">
        <v>0</v>
      </c>
      <c r="S62" s="14">
        <v>5</v>
      </c>
      <c r="T62" s="14">
        <v>0</v>
      </c>
      <c r="U62" s="14">
        <v>2</v>
      </c>
      <c r="V62" s="14">
        <v>0</v>
      </c>
      <c r="W62" s="14">
        <v>1</v>
      </c>
      <c r="X62" s="14">
        <v>1</v>
      </c>
      <c r="Y62" s="14">
        <v>0</v>
      </c>
      <c r="Z62" s="14">
        <v>7</v>
      </c>
      <c r="AA62" s="14">
        <v>0</v>
      </c>
      <c r="AB62" s="14">
        <v>0</v>
      </c>
      <c r="AC62" s="14">
        <v>0</v>
      </c>
      <c r="AD62" s="14">
        <v>0</v>
      </c>
      <c r="AE62" s="14">
        <v>1</v>
      </c>
      <c r="AF62" s="14">
        <v>3</v>
      </c>
      <c r="AG62" s="14">
        <v>3</v>
      </c>
      <c r="AH62" s="14">
        <v>3</v>
      </c>
      <c r="AI62" s="14">
        <v>0</v>
      </c>
      <c r="AJ62" s="14">
        <v>0</v>
      </c>
      <c r="AK62" s="14">
        <v>0</v>
      </c>
      <c r="AL62" s="14">
        <v>0</v>
      </c>
      <c r="AM62" s="14">
        <v>0</v>
      </c>
      <c r="AN62" s="14">
        <v>1</v>
      </c>
      <c r="AO62" s="14">
        <v>0</v>
      </c>
      <c r="AP62" s="14">
        <v>1</v>
      </c>
      <c r="AQ62" s="14">
        <v>0</v>
      </c>
      <c r="AR62" s="14">
        <v>8</v>
      </c>
      <c r="AS62" s="14">
        <v>1</v>
      </c>
      <c r="AT62" s="14">
        <v>0</v>
      </c>
      <c r="AU62" s="14">
        <v>2</v>
      </c>
      <c r="AV62" s="14">
        <v>4</v>
      </c>
      <c r="AW62" s="14">
        <v>0</v>
      </c>
      <c r="AX62" s="14">
        <v>2</v>
      </c>
    </row>
    <row r="63" spans="1:50" x14ac:dyDescent="0.35">
      <c r="A63" s="12" t="s">
        <v>188</v>
      </c>
      <c r="B63" s="20"/>
      <c r="C63" s="20">
        <f>C62/$B$62</f>
        <v>0</v>
      </c>
      <c r="D63" s="20">
        <f t="shared" ref="D63:P63" si="141">D62/$B$62</f>
        <v>0</v>
      </c>
      <c r="E63" s="20">
        <f t="shared" si="141"/>
        <v>0.3</v>
      </c>
      <c r="F63" s="20">
        <f t="shared" si="141"/>
        <v>0.4</v>
      </c>
      <c r="G63" s="20">
        <f t="shared" si="141"/>
        <v>0.1</v>
      </c>
      <c r="H63" s="20">
        <f t="shared" si="141"/>
        <v>0</v>
      </c>
      <c r="I63" s="20">
        <f t="shared" si="141"/>
        <v>0.2</v>
      </c>
      <c r="J63" s="20">
        <f t="shared" si="141"/>
        <v>0</v>
      </c>
      <c r="K63" s="20">
        <f t="shared" si="141"/>
        <v>0</v>
      </c>
      <c r="L63" s="20">
        <f t="shared" si="141"/>
        <v>0</v>
      </c>
      <c r="M63" s="20">
        <f t="shared" si="141"/>
        <v>0</v>
      </c>
      <c r="N63" s="20">
        <f t="shared" si="141"/>
        <v>0</v>
      </c>
      <c r="O63" s="20">
        <f t="shared" si="141"/>
        <v>0</v>
      </c>
      <c r="P63" s="20">
        <f t="shared" si="141"/>
        <v>0.2</v>
      </c>
      <c r="Q63" s="20" t="s">
        <v>153</v>
      </c>
      <c r="R63" s="20">
        <f t="shared" ref="R63" si="142">R62/$B$62</f>
        <v>0</v>
      </c>
      <c r="S63" s="20">
        <f t="shared" ref="S63" si="143">S62/$B$62</f>
        <v>0.5</v>
      </c>
      <c r="T63" s="20">
        <f t="shared" ref="T63" si="144">T62/$B$62</f>
        <v>0</v>
      </c>
      <c r="U63" s="20">
        <f t="shared" ref="U63" si="145">U62/$B$62</f>
        <v>0.2</v>
      </c>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row>
    <row r="64" spans="1:50" x14ac:dyDescent="0.35">
      <c r="A64" s="12" t="s">
        <v>189</v>
      </c>
      <c r="B64" s="20">
        <f>B62/29192</f>
        <v>3.4255960537133459E-4</v>
      </c>
      <c r="C64" s="20">
        <v>0.13200000000000001</v>
      </c>
      <c r="D64" s="20">
        <v>8.2000000000000003E-2</v>
      </c>
      <c r="E64" s="20">
        <v>0.127</v>
      </c>
      <c r="F64" s="20">
        <v>0.20899999999999999</v>
      </c>
      <c r="G64" s="20">
        <v>0.14299999999999999</v>
      </c>
      <c r="H64" s="20">
        <v>0.108</v>
      </c>
      <c r="I64" s="20">
        <v>0.10100000000000001</v>
      </c>
      <c r="J64" s="20">
        <v>5.8000000000000003E-2</v>
      </c>
      <c r="K64" s="20">
        <v>0.04</v>
      </c>
      <c r="L64" s="20" t="s">
        <v>153</v>
      </c>
      <c r="M64" s="20">
        <v>4.0000000000000001E-3</v>
      </c>
      <c r="N64" s="20">
        <v>9.2999999999999999E-2</v>
      </c>
      <c r="O64" s="20">
        <v>6.2E-2</v>
      </c>
      <c r="P64" s="20">
        <v>0.29199999999999998</v>
      </c>
      <c r="Q64" s="20" t="s">
        <v>153</v>
      </c>
      <c r="R64" s="20">
        <v>3.0000000000000001E-3</v>
      </c>
      <c r="S64" s="20">
        <v>0.48899999999999999</v>
      </c>
      <c r="T64" s="20">
        <v>5.3999999999999999E-2</v>
      </c>
      <c r="U64" s="20" t="s">
        <v>153</v>
      </c>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row>
    <row r="65" spans="1:50" s="1" customFormat="1" x14ac:dyDescent="0.35">
      <c r="A65" s="13" t="s">
        <v>47</v>
      </c>
      <c r="B65" s="13">
        <v>32</v>
      </c>
      <c r="C65" s="14">
        <v>0</v>
      </c>
      <c r="D65" s="14">
        <v>0</v>
      </c>
      <c r="E65" s="14">
        <v>2</v>
      </c>
      <c r="F65" s="14">
        <v>7</v>
      </c>
      <c r="G65" s="14">
        <v>9</v>
      </c>
      <c r="H65" s="14">
        <v>3</v>
      </c>
      <c r="I65" s="14">
        <v>3</v>
      </c>
      <c r="J65" s="14">
        <v>1</v>
      </c>
      <c r="K65" s="14">
        <v>0</v>
      </c>
      <c r="L65" s="14">
        <v>7</v>
      </c>
      <c r="M65" s="14">
        <v>1</v>
      </c>
      <c r="N65" s="14">
        <v>1</v>
      </c>
      <c r="O65" s="14">
        <v>1</v>
      </c>
      <c r="P65" s="14">
        <v>7</v>
      </c>
      <c r="Q65" s="14">
        <v>1</v>
      </c>
      <c r="R65" s="14">
        <v>0</v>
      </c>
      <c r="S65" s="14">
        <v>14</v>
      </c>
      <c r="T65" s="14">
        <v>0</v>
      </c>
      <c r="U65" s="14">
        <v>7</v>
      </c>
      <c r="V65" s="14">
        <v>0</v>
      </c>
      <c r="W65" s="14">
        <v>0</v>
      </c>
      <c r="X65" s="14">
        <v>1</v>
      </c>
      <c r="Y65" s="14">
        <v>1</v>
      </c>
      <c r="Z65" s="14">
        <v>22</v>
      </c>
      <c r="AA65" s="14">
        <v>1</v>
      </c>
      <c r="AB65" s="14">
        <v>0</v>
      </c>
      <c r="AC65" s="14">
        <v>0</v>
      </c>
      <c r="AD65" s="14">
        <v>0</v>
      </c>
      <c r="AE65" s="14">
        <v>7</v>
      </c>
      <c r="AF65" s="14">
        <v>1</v>
      </c>
      <c r="AG65" s="14">
        <v>5</v>
      </c>
      <c r="AH65" s="14">
        <v>8</v>
      </c>
      <c r="AI65" s="14">
        <v>7</v>
      </c>
      <c r="AJ65" s="14">
        <v>4</v>
      </c>
      <c r="AK65" s="14">
        <v>1</v>
      </c>
      <c r="AL65" s="14">
        <v>0</v>
      </c>
      <c r="AM65" s="14">
        <v>0</v>
      </c>
      <c r="AN65" s="14">
        <v>6</v>
      </c>
      <c r="AO65" s="14">
        <v>1</v>
      </c>
      <c r="AP65" s="14">
        <v>2</v>
      </c>
      <c r="AQ65" s="14">
        <v>1</v>
      </c>
      <c r="AR65" s="14">
        <v>15</v>
      </c>
      <c r="AS65" s="14">
        <v>13</v>
      </c>
      <c r="AT65" s="14">
        <v>17</v>
      </c>
      <c r="AU65" s="14">
        <v>5</v>
      </c>
      <c r="AV65" s="14">
        <v>7</v>
      </c>
      <c r="AW65" s="14">
        <v>0</v>
      </c>
      <c r="AX65" s="14">
        <v>2</v>
      </c>
    </row>
    <row r="66" spans="1:50" x14ac:dyDescent="0.35">
      <c r="A66" s="12" t="s">
        <v>190</v>
      </c>
      <c r="B66" s="20"/>
      <c r="C66" s="20">
        <f>C65/$B$65</f>
        <v>0</v>
      </c>
      <c r="D66" s="20">
        <f t="shared" ref="D66:P66" si="146">D65/$B$65</f>
        <v>0</v>
      </c>
      <c r="E66" s="20">
        <f t="shared" si="146"/>
        <v>6.25E-2</v>
      </c>
      <c r="F66" s="20">
        <f t="shared" si="146"/>
        <v>0.21875</v>
      </c>
      <c r="G66" s="20">
        <f t="shared" si="146"/>
        <v>0.28125</v>
      </c>
      <c r="H66" s="20">
        <f t="shared" si="146"/>
        <v>9.375E-2</v>
      </c>
      <c r="I66" s="20">
        <f t="shared" si="146"/>
        <v>9.375E-2</v>
      </c>
      <c r="J66" s="20">
        <f t="shared" si="146"/>
        <v>3.125E-2</v>
      </c>
      <c r="K66" s="20">
        <f t="shared" si="146"/>
        <v>0</v>
      </c>
      <c r="L66" s="20">
        <f t="shared" si="146"/>
        <v>0.21875</v>
      </c>
      <c r="M66" s="20">
        <f t="shared" si="146"/>
        <v>3.125E-2</v>
      </c>
      <c r="N66" s="20">
        <f t="shared" si="146"/>
        <v>3.125E-2</v>
      </c>
      <c r="O66" s="20">
        <f t="shared" si="146"/>
        <v>3.125E-2</v>
      </c>
      <c r="P66" s="20">
        <f t="shared" si="146"/>
        <v>0.21875</v>
      </c>
      <c r="Q66" s="20" t="s">
        <v>153</v>
      </c>
      <c r="R66" s="20">
        <f t="shared" ref="R66" si="147">R65/$B$65</f>
        <v>0</v>
      </c>
      <c r="S66" s="20">
        <f t="shared" ref="S66" si="148">S65/$B$65</f>
        <v>0.4375</v>
      </c>
      <c r="T66" s="20">
        <f t="shared" ref="T66" si="149">T65/$B$65</f>
        <v>0</v>
      </c>
      <c r="U66" s="20">
        <f t="shared" ref="U66" si="150">U65/$B$65</f>
        <v>0.21875</v>
      </c>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row>
    <row r="67" spans="1:50" x14ac:dyDescent="0.35">
      <c r="A67" s="12" t="s">
        <v>191</v>
      </c>
      <c r="B67" s="20">
        <f>B65/53712</f>
        <v>5.9577003276735179E-4</v>
      </c>
      <c r="C67" s="20">
        <v>0.122</v>
      </c>
      <c r="D67" s="20">
        <v>0.10100000000000001</v>
      </c>
      <c r="E67" s="20">
        <v>0.13</v>
      </c>
      <c r="F67" s="20">
        <v>0.16400000000000001</v>
      </c>
      <c r="G67" s="20">
        <v>0.122</v>
      </c>
      <c r="H67" s="20">
        <v>0.125</v>
      </c>
      <c r="I67" s="20">
        <v>0.114</v>
      </c>
      <c r="J67" s="20">
        <v>7.3999999999999996E-2</v>
      </c>
      <c r="K67" s="20">
        <v>4.9000000000000002E-2</v>
      </c>
      <c r="L67" s="20" t="s">
        <v>153</v>
      </c>
      <c r="M67" s="20">
        <v>4.0000000000000001E-3</v>
      </c>
      <c r="N67" s="20">
        <v>6.6000000000000003E-2</v>
      </c>
      <c r="O67" s="20">
        <v>4.3999999999999997E-2</v>
      </c>
      <c r="P67" s="20">
        <v>0.23300000000000001</v>
      </c>
      <c r="Q67" s="20" t="s">
        <v>153</v>
      </c>
      <c r="R67" s="20">
        <v>4.0000000000000001E-3</v>
      </c>
      <c r="S67" s="20">
        <v>0.61499999999999999</v>
      </c>
      <c r="T67" s="20">
        <v>3.1E-2</v>
      </c>
      <c r="U67" s="20" t="s">
        <v>153</v>
      </c>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row>
    <row r="68" spans="1:50" s="1" customFormat="1" x14ac:dyDescent="0.35">
      <c r="A68" s="13" t="s">
        <v>13</v>
      </c>
      <c r="B68" s="13">
        <v>32</v>
      </c>
      <c r="C68" s="14">
        <v>0</v>
      </c>
      <c r="D68" s="14">
        <v>0</v>
      </c>
      <c r="E68" s="14">
        <v>3</v>
      </c>
      <c r="F68" s="14">
        <v>8</v>
      </c>
      <c r="G68" s="14">
        <v>8</v>
      </c>
      <c r="H68" s="14">
        <v>4</v>
      </c>
      <c r="I68" s="14">
        <v>3</v>
      </c>
      <c r="J68" s="14">
        <v>2</v>
      </c>
      <c r="K68" s="14">
        <v>1</v>
      </c>
      <c r="L68" s="14">
        <v>3</v>
      </c>
      <c r="M68" s="14">
        <v>0</v>
      </c>
      <c r="N68" s="14">
        <v>1</v>
      </c>
      <c r="O68" s="14">
        <v>0</v>
      </c>
      <c r="P68" s="14">
        <v>2</v>
      </c>
      <c r="Q68" s="14">
        <v>0</v>
      </c>
      <c r="R68" s="14">
        <v>0</v>
      </c>
      <c r="S68" s="14">
        <v>21</v>
      </c>
      <c r="T68" s="14">
        <v>1</v>
      </c>
      <c r="U68" s="14">
        <v>7</v>
      </c>
      <c r="V68" s="14">
        <v>0</v>
      </c>
      <c r="W68" s="14">
        <v>0</v>
      </c>
      <c r="X68" s="14">
        <v>3</v>
      </c>
      <c r="Y68" s="14">
        <v>0</v>
      </c>
      <c r="Z68" s="14">
        <v>25</v>
      </c>
      <c r="AA68" s="14">
        <v>2</v>
      </c>
      <c r="AB68" s="14">
        <v>0</v>
      </c>
      <c r="AC68" s="14">
        <v>0</v>
      </c>
      <c r="AD68" s="14">
        <v>0</v>
      </c>
      <c r="AE68" s="14">
        <v>2</v>
      </c>
      <c r="AF68" s="14">
        <v>1</v>
      </c>
      <c r="AG68" s="14">
        <v>20</v>
      </c>
      <c r="AH68" s="14">
        <v>4</v>
      </c>
      <c r="AI68" s="14">
        <v>4</v>
      </c>
      <c r="AJ68" s="14">
        <v>0</v>
      </c>
      <c r="AK68" s="14">
        <v>0</v>
      </c>
      <c r="AL68" s="14">
        <v>0</v>
      </c>
      <c r="AM68" s="14">
        <v>0</v>
      </c>
      <c r="AN68" s="14">
        <v>3</v>
      </c>
      <c r="AO68" s="14">
        <v>0</v>
      </c>
      <c r="AP68" s="14">
        <v>3</v>
      </c>
      <c r="AQ68" s="14">
        <v>5</v>
      </c>
      <c r="AR68" s="14">
        <v>17</v>
      </c>
      <c r="AS68" s="14">
        <v>7</v>
      </c>
      <c r="AT68" s="14">
        <v>4</v>
      </c>
      <c r="AU68" s="14">
        <v>8</v>
      </c>
      <c r="AV68" s="14">
        <v>10</v>
      </c>
      <c r="AW68" s="14">
        <v>1</v>
      </c>
      <c r="AX68" s="14">
        <v>4</v>
      </c>
    </row>
    <row r="69" spans="1:50" x14ac:dyDescent="0.35">
      <c r="A69" s="12" t="s">
        <v>192</v>
      </c>
      <c r="B69" s="20"/>
      <c r="C69" s="20">
        <f>C68/$B$68</f>
        <v>0</v>
      </c>
      <c r="D69" s="20">
        <f t="shared" ref="D69:P69" si="151">D68/$B$68</f>
        <v>0</v>
      </c>
      <c r="E69" s="20">
        <f t="shared" si="151"/>
        <v>9.375E-2</v>
      </c>
      <c r="F69" s="20">
        <f t="shared" si="151"/>
        <v>0.25</v>
      </c>
      <c r="G69" s="20">
        <f t="shared" si="151"/>
        <v>0.25</v>
      </c>
      <c r="H69" s="20">
        <f t="shared" si="151"/>
        <v>0.125</v>
      </c>
      <c r="I69" s="20">
        <f t="shared" si="151"/>
        <v>9.375E-2</v>
      </c>
      <c r="J69" s="20">
        <f t="shared" si="151"/>
        <v>6.25E-2</v>
      </c>
      <c r="K69" s="20">
        <f t="shared" si="151"/>
        <v>3.125E-2</v>
      </c>
      <c r="L69" s="20">
        <f t="shared" si="151"/>
        <v>9.375E-2</v>
      </c>
      <c r="M69" s="20">
        <f t="shared" si="151"/>
        <v>0</v>
      </c>
      <c r="N69" s="20">
        <f t="shared" si="151"/>
        <v>3.125E-2</v>
      </c>
      <c r="O69" s="20">
        <f t="shared" si="151"/>
        <v>0</v>
      </c>
      <c r="P69" s="20">
        <f t="shared" si="151"/>
        <v>6.25E-2</v>
      </c>
      <c r="Q69" s="20" t="s">
        <v>153</v>
      </c>
      <c r="R69" s="20">
        <f t="shared" ref="R69" si="152">R68/$B$68</f>
        <v>0</v>
      </c>
      <c r="S69" s="20">
        <f t="shared" ref="S69" si="153">S68/$B$68</f>
        <v>0.65625</v>
      </c>
      <c r="T69" s="20">
        <f t="shared" ref="T69" si="154">T68/$B$68</f>
        <v>3.125E-2</v>
      </c>
      <c r="U69" s="20">
        <f t="shared" ref="U69" si="155">U68/$B$68</f>
        <v>0.21875</v>
      </c>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row>
    <row r="70" spans="1:50" x14ac:dyDescent="0.35">
      <c r="A70" s="12" t="s">
        <v>193</v>
      </c>
      <c r="B70" s="20">
        <f>B68/17627</f>
        <v>1.8153968344017701E-3</v>
      </c>
      <c r="C70" s="20">
        <v>0.127</v>
      </c>
      <c r="D70" s="20">
        <v>9.2999999999999999E-2</v>
      </c>
      <c r="E70" s="20">
        <v>0.11899999999999999</v>
      </c>
      <c r="F70" s="20">
        <v>0.17599999999999999</v>
      </c>
      <c r="G70" s="20">
        <v>0.15</v>
      </c>
      <c r="H70" s="20">
        <v>0.129</v>
      </c>
      <c r="I70" s="20">
        <v>0.113</v>
      </c>
      <c r="J70" s="20">
        <v>0.06</v>
      </c>
      <c r="K70" s="20">
        <v>3.2000000000000001E-2</v>
      </c>
      <c r="L70" s="20" t="s">
        <v>153</v>
      </c>
      <c r="M70" s="20">
        <v>3.0000000000000001E-3</v>
      </c>
      <c r="N70" s="20">
        <v>4.9000000000000002E-2</v>
      </c>
      <c r="O70" s="20">
        <v>9.4E-2</v>
      </c>
      <c r="P70" s="20">
        <v>0.35799999999999998</v>
      </c>
      <c r="Q70" s="20" t="s">
        <v>153</v>
      </c>
      <c r="R70" s="20">
        <v>4.0000000000000001E-3</v>
      </c>
      <c r="S70" s="20">
        <v>0.45</v>
      </c>
      <c r="T70" s="20">
        <v>4.1000000000000002E-2</v>
      </c>
      <c r="U70" s="20" t="s">
        <v>153</v>
      </c>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row>
    <row r="71" spans="1:50" s="1" customFormat="1" x14ac:dyDescent="0.35">
      <c r="A71" s="13" t="s">
        <v>5</v>
      </c>
      <c r="B71" s="13">
        <v>64</v>
      </c>
      <c r="C71" s="14">
        <v>0</v>
      </c>
      <c r="D71" s="14">
        <v>0</v>
      </c>
      <c r="E71" s="14">
        <v>11</v>
      </c>
      <c r="F71" s="14">
        <v>16</v>
      </c>
      <c r="G71" s="14">
        <v>10</v>
      </c>
      <c r="H71" s="14">
        <v>12</v>
      </c>
      <c r="I71" s="14">
        <v>8</v>
      </c>
      <c r="J71" s="14">
        <v>2</v>
      </c>
      <c r="K71" s="14">
        <v>0</v>
      </c>
      <c r="L71" s="14">
        <v>5</v>
      </c>
      <c r="M71" s="14">
        <v>2</v>
      </c>
      <c r="N71" s="14">
        <v>6</v>
      </c>
      <c r="O71" s="14">
        <v>0</v>
      </c>
      <c r="P71" s="14">
        <v>11</v>
      </c>
      <c r="Q71" s="14">
        <v>0</v>
      </c>
      <c r="R71" s="14">
        <v>0</v>
      </c>
      <c r="S71" s="14">
        <v>30</v>
      </c>
      <c r="T71" s="14">
        <v>4</v>
      </c>
      <c r="U71" s="14">
        <v>11</v>
      </c>
      <c r="V71" s="14">
        <v>0</v>
      </c>
      <c r="W71" s="14">
        <v>0</v>
      </c>
      <c r="X71" s="14">
        <v>6</v>
      </c>
      <c r="Y71" s="14">
        <v>2</v>
      </c>
      <c r="Z71" s="14">
        <v>52</v>
      </c>
      <c r="AA71" s="14">
        <v>0</v>
      </c>
      <c r="AB71" s="14">
        <v>0</v>
      </c>
      <c r="AC71" s="14">
        <v>1</v>
      </c>
      <c r="AD71" s="14">
        <v>0</v>
      </c>
      <c r="AE71" s="14">
        <v>3</v>
      </c>
      <c r="AF71" s="14">
        <v>10</v>
      </c>
      <c r="AG71" s="14">
        <v>34</v>
      </c>
      <c r="AH71" s="14">
        <v>6</v>
      </c>
      <c r="AI71" s="14">
        <v>9</v>
      </c>
      <c r="AJ71" s="14">
        <v>3</v>
      </c>
      <c r="AK71" s="14">
        <v>1</v>
      </c>
      <c r="AL71" s="14">
        <v>0</v>
      </c>
      <c r="AM71" s="14">
        <v>0</v>
      </c>
      <c r="AN71" s="14">
        <v>1</v>
      </c>
      <c r="AO71" s="14">
        <v>3</v>
      </c>
      <c r="AP71" s="14">
        <v>4</v>
      </c>
      <c r="AQ71" s="14">
        <v>8</v>
      </c>
      <c r="AR71" s="14">
        <v>36</v>
      </c>
      <c r="AS71" s="14">
        <v>13</v>
      </c>
      <c r="AT71" s="14">
        <v>18</v>
      </c>
      <c r="AU71" s="14">
        <v>12</v>
      </c>
      <c r="AV71" s="14">
        <v>22</v>
      </c>
      <c r="AW71" s="14">
        <v>4</v>
      </c>
      <c r="AX71" s="14">
        <v>8</v>
      </c>
    </row>
    <row r="72" spans="1:50" x14ac:dyDescent="0.35">
      <c r="A72" s="12" t="s">
        <v>194</v>
      </c>
      <c r="B72" s="20"/>
      <c r="C72" s="20">
        <f>C71/$B$71</f>
        <v>0</v>
      </c>
      <c r="D72" s="20">
        <f t="shared" ref="D72:P72" si="156">D71/$B$71</f>
        <v>0</v>
      </c>
      <c r="E72" s="20">
        <f t="shared" si="156"/>
        <v>0.171875</v>
      </c>
      <c r="F72" s="20">
        <f t="shared" si="156"/>
        <v>0.25</v>
      </c>
      <c r="G72" s="20">
        <f t="shared" si="156"/>
        <v>0.15625</v>
      </c>
      <c r="H72" s="20">
        <f t="shared" si="156"/>
        <v>0.1875</v>
      </c>
      <c r="I72" s="20">
        <f t="shared" si="156"/>
        <v>0.125</v>
      </c>
      <c r="J72" s="20">
        <f t="shared" si="156"/>
        <v>3.125E-2</v>
      </c>
      <c r="K72" s="20">
        <f t="shared" si="156"/>
        <v>0</v>
      </c>
      <c r="L72" s="20">
        <f t="shared" si="156"/>
        <v>7.8125E-2</v>
      </c>
      <c r="M72" s="20">
        <f t="shared" si="156"/>
        <v>3.125E-2</v>
      </c>
      <c r="N72" s="20">
        <f t="shared" si="156"/>
        <v>9.375E-2</v>
      </c>
      <c r="O72" s="20">
        <f t="shared" si="156"/>
        <v>0</v>
      </c>
      <c r="P72" s="20">
        <f t="shared" si="156"/>
        <v>0.171875</v>
      </c>
      <c r="Q72" s="20" t="s">
        <v>153</v>
      </c>
      <c r="R72" s="20">
        <f t="shared" ref="R72" si="157">R71/$B$71</f>
        <v>0</v>
      </c>
      <c r="S72" s="20">
        <f t="shared" ref="S72" si="158">S71/$B$71</f>
        <v>0.46875</v>
      </c>
      <c r="T72" s="20">
        <f t="shared" ref="T72:U72" si="159">T71/$B$71</f>
        <v>6.25E-2</v>
      </c>
      <c r="U72" s="20">
        <f t="shared" si="159"/>
        <v>0.171875</v>
      </c>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1:50" x14ac:dyDescent="0.35">
      <c r="A73" s="12" t="s">
        <v>195</v>
      </c>
      <c r="B73" s="20">
        <f>B71/56740</f>
        <v>1.1279520620373635E-3</v>
      </c>
      <c r="C73" s="20">
        <v>0.125</v>
      </c>
      <c r="D73" s="20">
        <v>0.09</v>
      </c>
      <c r="E73" s="20">
        <v>0.123</v>
      </c>
      <c r="F73" s="20">
        <v>0.184</v>
      </c>
      <c r="G73" s="20">
        <v>0.154</v>
      </c>
      <c r="H73" s="20">
        <v>0.122</v>
      </c>
      <c r="I73" s="20">
        <v>0.105</v>
      </c>
      <c r="J73" s="20">
        <v>6.2E-2</v>
      </c>
      <c r="K73" s="20">
        <v>3.5999999999999997E-2</v>
      </c>
      <c r="L73" s="20" t="s">
        <v>153</v>
      </c>
      <c r="M73" s="20">
        <v>4.0000000000000001E-3</v>
      </c>
      <c r="N73" s="20">
        <v>5.3999999999999999E-2</v>
      </c>
      <c r="O73" s="20">
        <v>6.4000000000000001E-2</v>
      </c>
      <c r="P73" s="20">
        <v>0.33400000000000002</v>
      </c>
      <c r="Q73" s="20" t="s">
        <v>153</v>
      </c>
      <c r="R73" s="20">
        <v>4.0000000000000001E-3</v>
      </c>
      <c r="S73" s="20">
        <v>0.495</v>
      </c>
      <c r="T73" s="20">
        <v>4.2000000000000003E-2</v>
      </c>
      <c r="U73" s="20" t="s">
        <v>153</v>
      </c>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row>
    <row r="74" spans="1:50" s="1" customFormat="1" x14ac:dyDescent="0.35">
      <c r="A74" s="13" t="s">
        <v>19</v>
      </c>
      <c r="B74" s="13">
        <v>10</v>
      </c>
      <c r="C74" s="14">
        <v>0</v>
      </c>
      <c r="D74" s="14">
        <v>0</v>
      </c>
      <c r="E74" s="14">
        <v>3</v>
      </c>
      <c r="F74" s="14">
        <v>2</v>
      </c>
      <c r="G74" s="14">
        <v>2</v>
      </c>
      <c r="H74" s="14">
        <v>0</v>
      </c>
      <c r="I74" s="14">
        <v>1</v>
      </c>
      <c r="J74" s="14">
        <v>1</v>
      </c>
      <c r="K74" s="14">
        <v>0</v>
      </c>
      <c r="L74" s="14">
        <v>1</v>
      </c>
      <c r="M74" s="14">
        <v>0</v>
      </c>
      <c r="N74" s="14">
        <v>2</v>
      </c>
      <c r="O74" s="14">
        <v>0</v>
      </c>
      <c r="P74" s="14">
        <v>0</v>
      </c>
      <c r="Q74" s="14">
        <v>0</v>
      </c>
      <c r="R74" s="14">
        <v>0</v>
      </c>
      <c r="S74" s="14">
        <v>5</v>
      </c>
      <c r="T74" s="14">
        <v>0</v>
      </c>
      <c r="U74" s="14">
        <v>3</v>
      </c>
      <c r="V74" s="14">
        <v>0</v>
      </c>
      <c r="W74" s="14">
        <v>0</v>
      </c>
      <c r="X74" s="14">
        <v>2</v>
      </c>
      <c r="Y74" s="14">
        <v>0</v>
      </c>
      <c r="Z74" s="14">
        <v>6</v>
      </c>
      <c r="AA74" s="14">
        <v>0</v>
      </c>
      <c r="AB74" s="14">
        <v>0</v>
      </c>
      <c r="AC74" s="14">
        <v>0</v>
      </c>
      <c r="AD74" s="14">
        <v>0</v>
      </c>
      <c r="AE74" s="14">
        <v>2</v>
      </c>
      <c r="AF74" s="14">
        <v>3</v>
      </c>
      <c r="AG74" s="14">
        <v>4</v>
      </c>
      <c r="AH74" s="14">
        <v>2</v>
      </c>
      <c r="AI74" s="14">
        <v>0</v>
      </c>
      <c r="AJ74" s="14">
        <v>0</v>
      </c>
      <c r="AK74" s="14">
        <v>0</v>
      </c>
      <c r="AL74" s="14">
        <v>0</v>
      </c>
      <c r="AM74" s="14">
        <v>0</v>
      </c>
      <c r="AN74" s="14">
        <v>1</v>
      </c>
      <c r="AO74" s="14">
        <v>0</v>
      </c>
      <c r="AP74" s="14">
        <v>0</v>
      </c>
      <c r="AQ74" s="14">
        <v>2</v>
      </c>
      <c r="AR74" s="14">
        <v>4</v>
      </c>
      <c r="AS74" s="14">
        <v>4</v>
      </c>
      <c r="AT74" s="14">
        <v>2</v>
      </c>
      <c r="AU74" s="14">
        <v>2</v>
      </c>
      <c r="AV74" s="14">
        <v>3</v>
      </c>
      <c r="AW74" s="14">
        <v>1</v>
      </c>
      <c r="AX74" s="14">
        <v>0</v>
      </c>
    </row>
    <row r="75" spans="1:50" x14ac:dyDescent="0.35">
      <c r="A75" s="12" t="s">
        <v>196</v>
      </c>
      <c r="B75" s="20"/>
      <c r="C75" s="20">
        <f>C74/$B$74</f>
        <v>0</v>
      </c>
      <c r="D75" s="20">
        <f t="shared" ref="D75:P75" si="160">D74/$B$74</f>
        <v>0</v>
      </c>
      <c r="E75" s="20">
        <f t="shared" si="160"/>
        <v>0.3</v>
      </c>
      <c r="F75" s="20">
        <f t="shared" si="160"/>
        <v>0.2</v>
      </c>
      <c r="G75" s="20">
        <f t="shared" si="160"/>
        <v>0.2</v>
      </c>
      <c r="H75" s="20">
        <f t="shared" si="160"/>
        <v>0</v>
      </c>
      <c r="I75" s="20">
        <f t="shared" si="160"/>
        <v>0.1</v>
      </c>
      <c r="J75" s="20">
        <f t="shared" si="160"/>
        <v>0.1</v>
      </c>
      <c r="K75" s="20">
        <f t="shared" si="160"/>
        <v>0</v>
      </c>
      <c r="L75" s="20">
        <f t="shared" si="160"/>
        <v>0.1</v>
      </c>
      <c r="M75" s="20">
        <f t="shared" si="160"/>
        <v>0</v>
      </c>
      <c r="N75" s="20">
        <f t="shared" si="160"/>
        <v>0.2</v>
      </c>
      <c r="O75" s="20">
        <f t="shared" si="160"/>
        <v>0</v>
      </c>
      <c r="P75" s="20">
        <f t="shared" si="160"/>
        <v>0</v>
      </c>
      <c r="Q75" s="20" t="s">
        <v>153</v>
      </c>
      <c r="R75" s="20">
        <f t="shared" ref="R75" si="161">R74/$B$74</f>
        <v>0</v>
      </c>
      <c r="S75" s="20">
        <f t="shared" ref="S75" si="162">S74/$B$74</f>
        <v>0.5</v>
      </c>
      <c r="T75" s="20">
        <f t="shared" ref="T75" si="163">T74/$B$74</f>
        <v>0</v>
      </c>
      <c r="U75" s="20">
        <f t="shared" ref="U75" si="164">U74/$B$74</f>
        <v>0.3</v>
      </c>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row>
    <row r="76" spans="1:50" x14ac:dyDescent="0.35">
      <c r="A76" s="12" t="s">
        <v>197</v>
      </c>
      <c r="B76" s="20">
        <f>B74/16531</f>
        <v>6.0492408202770555E-4</v>
      </c>
      <c r="C76" s="20">
        <v>0.124</v>
      </c>
      <c r="D76" s="20">
        <v>7.8E-2</v>
      </c>
      <c r="E76" s="20">
        <v>0.11</v>
      </c>
      <c r="F76" s="20">
        <v>0.22</v>
      </c>
      <c r="G76" s="20">
        <v>0.17100000000000001</v>
      </c>
      <c r="H76" s="20">
        <v>0.111</v>
      </c>
      <c r="I76" s="20">
        <v>9.7000000000000003E-2</v>
      </c>
      <c r="J76" s="20">
        <v>5.6000000000000001E-2</v>
      </c>
      <c r="K76" s="20">
        <v>3.1E-2</v>
      </c>
      <c r="L76" s="20" t="s">
        <v>153</v>
      </c>
      <c r="M76" s="20">
        <v>4.0000000000000001E-3</v>
      </c>
      <c r="N76" s="20">
        <v>3.9E-2</v>
      </c>
      <c r="O76" s="20">
        <v>2.7E-2</v>
      </c>
      <c r="P76" s="20">
        <v>0.182</v>
      </c>
      <c r="Q76" s="20" t="s">
        <v>153</v>
      </c>
      <c r="R76" s="20">
        <v>3.0000000000000001E-3</v>
      </c>
      <c r="S76" s="20">
        <v>0.70299999999999996</v>
      </c>
      <c r="T76" s="20">
        <v>3.7999999999999999E-2</v>
      </c>
      <c r="U76" s="20" t="s">
        <v>153</v>
      </c>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row>
    <row r="77" spans="1:50" s="1" customFormat="1" x14ac:dyDescent="0.35">
      <c r="A77" s="13" t="s">
        <v>57</v>
      </c>
      <c r="B77" s="13">
        <v>1</v>
      </c>
      <c r="C77" s="14">
        <v>0</v>
      </c>
      <c r="D77" s="14">
        <v>0</v>
      </c>
      <c r="E77" s="14">
        <v>0</v>
      </c>
      <c r="F77" s="14">
        <v>1</v>
      </c>
      <c r="G77" s="14">
        <v>0</v>
      </c>
      <c r="H77" s="14">
        <v>0</v>
      </c>
      <c r="I77" s="14">
        <v>0</v>
      </c>
      <c r="J77" s="14">
        <v>0</v>
      </c>
      <c r="K77" s="14">
        <v>0</v>
      </c>
      <c r="L77" s="14">
        <v>0</v>
      </c>
      <c r="M77" s="14">
        <v>0</v>
      </c>
      <c r="N77" s="14">
        <v>0</v>
      </c>
      <c r="O77" s="14">
        <v>0</v>
      </c>
      <c r="P77" s="14">
        <v>0</v>
      </c>
      <c r="Q77" s="14">
        <v>0</v>
      </c>
      <c r="R77" s="14">
        <v>0</v>
      </c>
      <c r="S77" s="14">
        <v>1</v>
      </c>
      <c r="T77" s="14">
        <v>0</v>
      </c>
      <c r="U77" s="14">
        <v>0</v>
      </c>
      <c r="V77" s="14">
        <v>0</v>
      </c>
      <c r="W77" s="14">
        <v>0</v>
      </c>
      <c r="X77" s="14">
        <v>0</v>
      </c>
      <c r="Y77" s="14">
        <v>0</v>
      </c>
      <c r="Z77" s="14">
        <v>1</v>
      </c>
      <c r="AA77" s="14">
        <v>0</v>
      </c>
      <c r="AB77" s="14">
        <v>0</v>
      </c>
      <c r="AC77" s="14">
        <v>0</v>
      </c>
      <c r="AD77" s="14">
        <v>0</v>
      </c>
      <c r="AE77" s="14">
        <v>0</v>
      </c>
      <c r="AF77" s="14">
        <v>0</v>
      </c>
      <c r="AG77" s="14">
        <v>0</v>
      </c>
      <c r="AH77" s="14">
        <v>1</v>
      </c>
      <c r="AI77" s="14">
        <v>0</v>
      </c>
      <c r="AJ77" s="14">
        <v>0</v>
      </c>
      <c r="AK77" s="14">
        <v>0</v>
      </c>
      <c r="AL77" s="14">
        <v>0</v>
      </c>
      <c r="AM77" s="14">
        <v>0</v>
      </c>
      <c r="AN77" s="14">
        <v>0</v>
      </c>
      <c r="AO77" s="14">
        <v>0</v>
      </c>
      <c r="AP77" s="14">
        <v>0</v>
      </c>
      <c r="AQ77" s="14">
        <v>0</v>
      </c>
      <c r="AR77" s="14">
        <v>0</v>
      </c>
      <c r="AS77" s="14">
        <v>1</v>
      </c>
      <c r="AT77" s="14">
        <v>1</v>
      </c>
      <c r="AU77" s="14">
        <v>0</v>
      </c>
      <c r="AV77" s="14">
        <v>1</v>
      </c>
      <c r="AW77" s="14">
        <v>0</v>
      </c>
      <c r="AX77" s="14">
        <v>0</v>
      </c>
    </row>
    <row r="78" spans="1:50" x14ac:dyDescent="0.35">
      <c r="A78" s="12" t="s">
        <v>198</v>
      </c>
      <c r="B78" s="20"/>
      <c r="C78" s="20">
        <f>C77/$B$77</f>
        <v>0</v>
      </c>
      <c r="D78" s="20">
        <f t="shared" ref="D78:P78" si="165">D77/$B$77</f>
        <v>0</v>
      </c>
      <c r="E78" s="20">
        <f t="shared" si="165"/>
        <v>0</v>
      </c>
      <c r="F78" s="20">
        <f t="shared" si="165"/>
        <v>1</v>
      </c>
      <c r="G78" s="20">
        <f t="shared" si="165"/>
        <v>0</v>
      </c>
      <c r="H78" s="20">
        <f t="shared" si="165"/>
        <v>0</v>
      </c>
      <c r="I78" s="20">
        <f t="shared" si="165"/>
        <v>0</v>
      </c>
      <c r="J78" s="20">
        <f t="shared" si="165"/>
        <v>0</v>
      </c>
      <c r="K78" s="20">
        <f t="shared" si="165"/>
        <v>0</v>
      </c>
      <c r="L78" s="20">
        <f t="shared" si="165"/>
        <v>0</v>
      </c>
      <c r="M78" s="20">
        <f t="shared" si="165"/>
        <v>0</v>
      </c>
      <c r="N78" s="20">
        <f t="shared" si="165"/>
        <v>0</v>
      </c>
      <c r="O78" s="20">
        <f t="shared" si="165"/>
        <v>0</v>
      </c>
      <c r="P78" s="20">
        <f t="shared" si="165"/>
        <v>0</v>
      </c>
      <c r="Q78" s="20" t="s">
        <v>153</v>
      </c>
      <c r="R78" s="20">
        <f t="shared" ref="R78" si="166">R77/$B$77</f>
        <v>0</v>
      </c>
      <c r="S78" s="20">
        <f t="shared" ref="S78" si="167">S77/$B$77</f>
        <v>1</v>
      </c>
      <c r="T78" s="20">
        <f t="shared" ref="T78" si="168">T77/$B$77</f>
        <v>0</v>
      </c>
      <c r="U78" s="20">
        <f t="shared" ref="U78" si="169">U77/$B$77</f>
        <v>0</v>
      </c>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row>
    <row r="79" spans="1:50" x14ac:dyDescent="0.35">
      <c r="A79" s="12" t="s">
        <v>199</v>
      </c>
      <c r="B79" s="20">
        <f>B77/1019</f>
        <v>9.813542688910696E-4</v>
      </c>
      <c r="C79" s="20">
        <v>9.0999999999999998E-2</v>
      </c>
      <c r="D79" s="20">
        <v>7.0000000000000007E-2</v>
      </c>
      <c r="E79" s="20">
        <v>0.17799999999999999</v>
      </c>
      <c r="F79" s="20">
        <v>0.16700000000000001</v>
      </c>
      <c r="G79" s="20">
        <v>0.126</v>
      </c>
      <c r="H79" s="20">
        <v>9.5000000000000001E-2</v>
      </c>
      <c r="I79" s="20">
        <v>0.108</v>
      </c>
      <c r="J79" s="20">
        <v>9.7000000000000003E-2</v>
      </c>
      <c r="K79" s="20">
        <v>6.9000000000000006E-2</v>
      </c>
      <c r="L79" s="20" t="s">
        <v>153</v>
      </c>
      <c r="M79" s="20">
        <v>2E-3</v>
      </c>
      <c r="N79" s="20">
        <v>4.8000000000000001E-2</v>
      </c>
      <c r="O79" s="20">
        <v>7.9000000000000001E-2</v>
      </c>
      <c r="P79" s="20">
        <v>0.30499999999999999</v>
      </c>
      <c r="Q79" s="20" t="s">
        <v>153</v>
      </c>
      <c r="R79" s="20">
        <v>3.0000000000000001E-3</v>
      </c>
      <c r="S79" s="20">
        <v>0.51100000000000001</v>
      </c>
      <c r="T79" s="20">
        <v>4.8000000000000001E-2</v>
      </c>
      <c r="U79" s="20" t="s">
        <v>153</v>
      </c>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row>
    <row r="80" spans="1:50" s="1" customFormat="1" x14ac:dyDescent="0.35">
      <c r="A80" s="13" t="s">
        <v>52</v>
      </c>
      <c r="B80" s="13">
        <v>4</v>
      </c>
      <c r="C80" s="14">
        <v>0</v>
      </c>
      <c r="D80" s="14">
        <v>0</v>
      </c>
      <c r="E80" s="14">
        <v>0</v>
      </c>
      <c r="F80" s="14">
        <v>0</v>
      </c>
      <c r="G80" s="14">
        <v>1</v>
      </c>
      <c r="H80" s="14">
        <v>1</v>
      </c>
      <c r="I80" s="14">
        <v>0</v>
      </c>
      <c r="J80" s="14">
        <v>1</v>
      </c>
      <c r="K80" s="14">
        <v>0</v>
      </c>
      <c r="L80" s="14">
        <v>1</v>
      </c>
      <c r="M80" s="14">
        <v>1</v>
      </c>
      <c r="N80" s="14">
        <v>0</v>
      </c>
      <c r="O80" s="14">
        <v>0</v>
      </c>
      <c r="P80" s="14">
        <v>3</v>
      </c>
      <c r="Q80" s="14">
        <v>0</v>
      </c>
      <c r="R80" s="14">
        <v>0</v>
      </c>
      <c r="S80" s="14">
        <v>0</v>
      </c>
      <c r="T80" s="14">
        <v>0</v>
      </c>
      <c r="U80" s="14">
        <v>0</v>
      </c>
      <c r="V80" s="14">
        <v>0</v>
      </c>
      <c r="W80" s="14">
        <v>0</v>
      </c>
      <c r="X80" s="14">
        <v>1</v>
      </c>
      <c r="Y80" s="14">
        <v>0</v>
      </c>
      <c r="Z80" s="14">
        <v>2</v>
      </c>
      <c r="AA80" s="14">
        <v>0</v>
      </c>
      <c r="AB80" s="14">
        <v>0</v>
      </c>
      <c r="AC80" s="14">
        <v>1</v>
      </c>
      <c r="AD80" s="14">
        <v>0</v>
      </c>
      <c r="AE80" s="14">
        <v>0</v>
      </c>
      <c r="AF80" s="14">
        <v>0</v>
      </c>
      <c r="AG80" s="14">
        <v>2</v>
      </c>
      <c r="AH80" s="14">
        <v>0</v>
      </c>
      <c r="AI80" s="14">
        <v>1</v>
      </c>
      <c r="AJ80" s="14">
        <v>0</v>
      </c>
      <c r="AK80" s="14">
        <v>0</v>
      </c>
      <c r="AL80" s="14">
        <v>0</v>
      </c>
      <c r="AM80" s="14">
        <v>0</v>
      </c>
      <c r="AN80" s="14">
        <v>1</v>
      </c>
      <c r="AO80" s="14">
        <v>0</v>
      </c>
      <c r="AP80" s="14">
        <v>1</v>
      </c>
      <c r="AQ80" s="14">
        <v>2</v>
      </c>
      <c r="AR80" s="14">
        <v>1</v>
      </c>
      <c r="AS80" s="14">
        <v>0</v>
      </c>
      <c r="AT80" s="14">
        <v>2</v>
      </c>
      <c r="AU80" s="14">
        <v>2</v>
      </c>
      <c r="AV80" s="14">
        <v>1</v>
      </c>
      <c r="AW80" s="14">
        <v>0</v>
      </c>
      <c r="AX80" s="14">
        <v>0</v>
      </c>
    </row>
    <row r="81" spans="1:50" x14ac:dyDescent="0.35">
      <c r="A81" s="12" t="s">
        <v>200</v>
      </c>
      <c r="B81" s="20"/>
      <c r="C81" s="20">
        <f>C80/$B$80</f>
        <v>0</v>
      </c>
      <c r="D81" s="20">
        <f t="shared" ref="D81:P81" si="170">D80/$B$80</f>
        <v>0</v>
      </c>
      <c r="E81" s="20">
        <f t="shared" si="170"/>
        <v>0</v>
      </c>
      <c r="F81" s="20">
        <f t="shared" si="170"/>
        <v>0</v>
      </c>
      <c r="G81" s="20">
        <f t="shared" si="170"/>
        <v>0.25</v>
      </c>
      <c r="H81" s="20">
        <f t="shared" si="170"/>
        <v>0.25</v>
      </c>
      <c r="I81" s="20">
        <f t="shared" si="170"/>
        <v>0</v>
      </c>
      <c r="J81" s="20">
        <f t="shared" si="170"/>
        <v>0.25</v>
      </c>
      <c r="K81" s="20">
        <f t="shared" si="170"/>
        <v>0</v>
      </c>
      <c r="L81" s="20">
        <f t="shared" si="170"/>
        <v>0.25</v>
      </c>
      <c r="M81" s="20">
        <f t="shared" si="170"/>
        <v>0.25</v>
      </c>
      <c r="N81" s="20">
        <f t="shared" si="170"/>
        <v>0</v>
      </c>
      <c r="O81" s="20">
        <f t="shared" si="170"/>
        <v>0</v>
      </c>
      <c r="P81" s="20">
        <f t="shared" si="170"/>
        <v>0.75</v>
      </c>
      <c r="Q81" s="20" t="s">
        <v>153</v>
      </c>
      <c r="R81" s="20">
        <f t="shared" ref="R81" si="171">R80/$B$80</f>
        <v>0</v>
      </c>
      <c r="S81" s="20">
        <f t="shared" ref="S81" si="172">S80/$B$80</f>
        <v>0</v>
      </c>
      <c r="T81" s="20">
        <f t="shared" ref="T81" si="173">T80/$B$80</f>
        <v>0</v>
      </c>
      <c r="U81" s="20">
        <f t="shared" ref="U81" si="174">U80/$B$80</f>
        <v>0</v>
      </c>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row>
    <row r="82" spans="1:50" x14ac:dyDescent="0.35">
      <c r="A82" s="12" t="s">
        <v>201</v>
      </c>
      <c r="B82" s="20">
        <f>B80/18038</f>
        <v>2.2175407473112318E-4</v>
      </c>
      <c r="C82" s="20">
        <v>0.16500000000000001</v>
      </c>
      <c r="D82" s="20">
        <v>0.14899999999999999</v>
      </c>
      <c r="E82" s="20">
        <v>0.13800000000000001</v>
      </c>
      <c r="F82" s="20">
        <v>0.14899999999999999</v>
      </c>
      <c r="G82" s="20">
        <v>0.113</v>
      </c>
      <c r="H82" s="20">
        <v>0.11</v>
      </c>
      <c r="I82" s="20">
        <v>8.6999999999999994E-2</v>
      </c>
      <c r="J82" s="20">
        <v>5.3999999999999999E-2</v>
      </c>
      <c r="K82" s="20">
        <v>3.4000000000000002E-2</v>
      </c>
      <c r="L82" s="20" t="s">
        <v>153</v>
      </c>
      <c r="M82" s="20">
        <v>4.0000000000000001E-3</v>
      </c>
      <c r="N82" s="20">
        <v>0.16300000000000001</v>
      </c>
      <c r="O82" s="20">
        <v>5.3999999999999999E-2</v>
      </c>
      <c r="P82" s="20">
        <v>0.57499999999999996</v>
      </c>
      <c r="Q82" s="20" t="s">
        <v>153</v>
      </c>
      <c r="R82" s="20">
        <v>4.0000000000000001E-3</v>
      </c>
      <c r="S82" s="20">
        <v>0.18099999999999999</v>
      </c>
      <c r="T82" s="20">
        <v>1.7000000000000001E-2</v>
      </c>
      <c r="U82" s="20" t="s">
        <v>153</v>
      </c>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row>
    <row r="83" spans="1:50" s="1" customFormat="1" x14ac:dyDescent="0.35">
      <c r="A83" s="13" t="s">
        <v>56</v>
      </c>
      <c r="B83" s="13">
        <v>7</v>
      </c>
      <c r="C83" s="14">
        <v>0</v>
      </c>
      <c r="D83" s="14">
        <v>0</v>
      </c>
      <c r="E83" s="14">
        <v>2</v>
      </c>
      <c r="F83" s="14">
        <v>0</v>
      </c>
      <c r="G83" s="14">
        <v>3</v>
      </c>
      <c r="H83" s="14">
        <v>0</v>
      </c>
      <c r="I83" s="14">
        <v>1</v>
      </c>
      <c r="J83" s="14">
        <v>0</v>
      </c>
      <c r="K83" s="14">
        <v>1</v>
      </c>
      <c r="L83" s="14">
        <v>0</v>
      </c>
      <c r="M83" s="14">
        <v>0</v>
      </c>
      <c r="N83" s="14">
        <v>2</v>
      </c>
      <c r="O83" s="14">
        <v>0</v>
      </c>
      <c r="P83" s="14">
        <v>4</v>
      </c>
      <c r="Q83" s="14">
        <v>0</v>
      </c>
      <c r="R83" s="14">
        <v>0</v>
      </c>
      <c r="S83" s="14">
        <v>1</v>
      </c>
      <c r="T83" s="14">
        <v>0</v>
      </c>
      <c r="U83" s="14">
        <v>0</v>
      </c>
      <c r="V83" s="14">
        <v>0</v>
      </c>
      <c r="W83" s="14">
        <v>0</v>
      </c>
      <c r="X83" s="14">
        <v>2</v>
      </c>
      <c r="Y83" s="14">
        <v>0</v>
      </c>
      <c r="Z83" s="14">
        <v>4</v>
      </c>
      <c r="AA83" s="14">
        <v>0</v>
      </c>
      <c r="AB83" s="14">
        <v>0</v>
      </c>
      <c r="AC83" s="14">
        <v>1</v>
      </c>
      <c r="AD83" s="14">
        <v>0</v>
      </c>
      <c r="AE83" s="14">
        <v>0</v>
      </c>
      <c r="AF83" s="14">
        <v>0</v>
      </c>
      <c r="AG83" s="14">
        <v>2</v>
      </c>
      <c r="AH83" s="14">
        <v>1</v>
      </c>
      <c r="AI83" s="14">
        <v>0</v>
      </c>
      <c r="AJ83" s="14">
        <v>2</v>
      </c>
      <c r="AK83" s="14">
        <v>0</v>
      </c>
      <c r="AL83" s="14">
        <v>0</v>
      </c>
      <c r="AM83" s="14">
        <v>1</v>
      </c>
      <c r="AN83" s="14">
        <v>0</v>
      </c>
      <c r="AO83" s="14">
        <v>2</v>
      </c>
      <c r="AP83" s="14">
        <v>0</v>
      </c>
      <c r="AQ83" s="14">
        <v>3</v>
      </c>
      <c r="AR83" s="14">
        <v>2</v>
      </c>
      <c r="AS83" s="14">
        <v>0</v>
      </c>
      <c r="AT83" s="14">
        <v>2</v>
      </c>
      <c r="AU83" s="14">
        <v>5</v>
      </c>
      <c r="AV83" s="14">
        <v>6</v>
      </c>
      <c r="AW83" s="14">
        <v>2</v>
      </c>
      <c r="AX83" s="14">
        <v>2</v>
      </c>
    </row>
    <row r="84" spans="1:50" x14ac:dyDescent="0.35">
      <c r="A84" s="12" t="s">
        <v>202</v>
      </c>
      <c r="B84" s="20"/>
      <c r="C84" s="20">
        <f>C83/$B$83</f>
        <v>0</v>
      </c>
      <c r="D84" s="20">
        <f t="shared" ref="D84:P84" si="175">D83/$B$83</f>
        <v>0</v>
      </c>
      <c r="E84" s="20">
        <f t="shared" si="175"/>
        <v>0.2857142857142857</v>
      </c>
      <c r="F84" s="20">
        <f t="shared" si="175"/>
        <v>0</v>
      </c>
      <c r="G84" s="20">
        <f t="shared" si="175"/>
        <v>0.42857142857142855</v>
      </c>
      <c r="H84" s="20">
        <f t="shared" si="175"/>
        <v>0</v>
      </c>
      <c r="I84" s="20">
        <f t="shared" si="175"/>
        <v>0.14285714285714285</v>
      </c>
      <c r="J84" s="20">
        <f t="shared" si="175"/>
        <v>0</v>
      </c>
      <c r="K84" s="20">
        <f t="shared" si="175"/>
        <v>0.14285714285714285</v>
      </c>
      <c r="L84" s="20">
        <f t="shared" si="175"/>
        <v>0</v>
      </c>
      <c r="M84" s="20">
        <f t="shared" si="175"/>
        <v>0</v>
      </c>
      <c r="N84" s="20">
        <f t="shared" si="175"/>
        <v>0.2857142857142857</v>
      </c>
      <c r="O84" s="20">
        <f t="shared" si="175"/>
        <v>0</v>
      </c>
      <c r="P84" s="20">
        <f t="shared" si="175"/>
        <v>0.5714285714285714</v>
      </c>
      <c r="Q84" s="20" t="s">
        <v>153</v>
      </c>
      <c r="R84" s="20">
        <f t="shared" ref="R84" si="176">R83/$B$83</f>
        <v>0</v>
      </c>
      <c r="S84" s="20">
        <f t="shared" ref="S84" si="177">S83/$B$83</f>
        <v>0.14285714285714285</v>
      </c>
      <c r="T84" s="20">
        <f t="shared" ref="T84" si="178">T83/$B$83</f>
        <v>0</v>
      </c>
      <c r="U84" s="20">
        <f t="shared" ref="U84" si="179">U83/$B$83</f>
        <v>0</v>
      </c>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row>
    <row r="85" spans="1:50" x14ac:dyDescent="0.35">
      <c r="A85" s="12" t="s">
        <v>203</v>
      </c>
      <c r="B85" s="20">
        <f>B83/55718</f>
        <v>1.256326501310169E-4</v>
      </c>
      <c r="C85" s="20">
        <v>0.15</v>
      </c>
      <c r="D85" s="20">
        <v>0.14499999999999999</v>
      </c>
      <c r="E85" s="20">
        <v>0.13500000000000001</v>
      </c>
      <c r="F85" s="20">
        <v>0.14299999999999999</v>
      </c>
      <c r="G85" s="20">
        <v>0.104</v>
      </c>
      <c r="H85" s="20">
        <v>0.111</v>
      </c>
      <c r="I85" s="20">
        <v>0.10299999999999999</v>
      </c>
      <c r="J85" s="20">
        <v>6.7000000000000004E-2</v>
      </c>
      <c r="K85" s="20">
        <v>4.1000000000000002E-2</v>
      </c>
      <c r="L85" s="20" t="s">
        <v>153</v>
      </c>
      <c r="M85" s="20">
        <v>3.0000000000000001E-3</v>
      </c>
      <c r="N85" s="20">
        <v>7.3999999999999996E-2</v>
      </c>
      <c r="O85" s="20">
        <v>3.6999999999999998E-2</v>
      </c>
      <c r="P85" s="20">
        <v>0.68200000000000005</v>
      </c>
      <c r="Q85" s="20" t="s">
        <v>153</v>
      </c>
      <c r="R85" s="20">
        <v>8.0000000000000002E-3</v>
      </c>
      <c r="S85" s="20">
        <v>0.17899999999999999</v>
      </c>
      <c r="T85" s="20">
        <v>1.7000000000000001E-2</v>
      </c>
      <c r="U85" s="20" t="s">
        <v>153</v>
      </c>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row>
    <row r="86" spans="1:50" s="1" customFormat="1" x14ac:dyDescent="0.35">
      <c r="A86" s="13" t="s">
        <v>4</v>
      </c>
      <c r="B86" s="13">
        <v>34</v>
      </c>
      <c r="C86" s="14">
        <v>0</v>
      </c>
      <c r="D86" s="14">
        <v>1</v>
      </c>
      <c r="E86" s="14">
        <v>7</v>
      </c>
      <c r="F86" s="14">
        <v>8</v>
      </c>
      <c r="G86" s="14">
        <v>6</v>
      </c>
      <c r="H86" s="14">
        <v>4</v>
      </c>
      <c r="I86" s="14">
        <v>3</v>
      </c>
      <c r="J86" s="14">
        <v>4</v>
      </c>
      <c r="K86" s="14">
        <v>0</v>
      </c>
      <c r="L86" s="14">
        <v>1</v>
      </c>
      <c r="M86" s="14">
        <v>1</v>
      </c>
      <c r="N86" s="14">
        <v>3</v>
      </c>
      <c r="O86" s="14">
        <v>0</v>
      </c>
      <c r="P86" s="14">
        <v>1</v>
      </c>
      <c r="Q86" s="14">
        <v>1</v>
      </c>
      <c r="R86" s="14">
        <v>0</v>
      </c>
      <c r="S86" s="14">
        <v>24</v>
      </c>
      <c r="T86" s="14">
        <v>0</v>
      </c>
      <c r="U86" s="14">
        <v>4</v>
      </c>
      <c r="V86" s="14">
        <v>0</v>
      </c>
      <c r="W86" s="14">
        <v>0</v>
      </c>
      <c r="X86" s="14">
        <v>1</v>
      </c>
      <c r="Y86" s="14">
        <v>3</v>
      </c>
      <c r="Z86" s="14">
        <v>24</v>
      </c>
      <c r="AA86" s="14">
        <v>0</v>
      </c>
      <c r="AB86" s="14">
        <v>2</v>
      </c>
      <c r="AC86" s="14">
        <v>1</v>
      </c>
      <c r="AD86" s="14">
        <v>0</v>
      </c>
      <c r="AE86" s="14">
        <v>3</v>
      </c>
      <c r="AF86" s="14">
        <v>6</v>
      </c>
      <c r="AG86" s="14">
        <v>13</v>
      </c>
      <c r="AH86" s="14">
        <v>6</v>
      </c>
      <c r="AI86" s="14">
        <v>5</v>
      </c>
      <c r="AJ86" s="14">
        <v>0</v>
      </c>
      <c r="AK86" s="14">
        <v>0</v>
      </c>
      <c r="AL86" s="14">
        <v>0</v>
      </c>
      <c r="AM86" s="14">
        <v>0</v>
      </c>
      <c r="AN86" s="14">
        <v>4</v>
      </c>
      <c r="AO86" s="14">
        <v>1</v>
      </c>
      <c r="AP86" s="14">
        <v>1</v>
      </c>
      <c r="AQ86" s="14">
        <v>5</v>
      </c>
      <c r="AR86" s="14">
        <v>19</v>
      </c>
      <c r="AS86" s="14">
        <v>8</v>
      </c>
      <c r="AT86" s="14">
        <v>7</v>
      </c>
      <c r="AU86" s="14">
        <v>10</v>
      </c>
      <c r="AV86" s="14">
        <v>6</v>
      </c>
      <c r="AW86" s="14">
        <v>1</v>
      </c>
      <c r="AX86" s="14">
        <v>2</v>
      </c>
    </row>
    <row r="87" spans="1:50" x14ac:dyDescent="0.35">
      <c r="A87" s="12" t="s">
        <v>204</v>
      </c>
      <c r="B87" s="20"/>
      <c r="C87" s="20">
        <f>C86/$B$86</f>
        <v>0</v>
      </c>
      <c r="D87" s="20">
        <f t="shared" ref="D87:P87" si="180">D86/$B$86</f>
        <v>2.9411764705882353E-2</v>
      </c>
      <c r="E87" s="20">
        <f t="shared" si="180"/>
        <v>0.20588235294117646</v>
      </c>
      <c r="F87" s="20">
        <f t="shared" si="180"/>
        <v>0.23529411764705882</v>
      </c>
      <c r="G87" s="20">
        <f t="shared" si="180"/>
        <v>0.17647058823529413</v>
      </c>
      <c r="H87" s="20">
        <f t="shared" si="180"/>
        <v>0.11764705882352941</v>
      </c>
      <c r="I87" s="20">
        <f t="shared" si="180"/>
        <v>8.8235294117647065E-2</v>
      </c>
      <c r="J87" s="20">
        <f t="shared" si="180"/>
        <v>0.11764705882352941</v>
      </c>
      <c r="K87" s="20">
        <f t="shared" si="180"/>
        <v>0</v>
      </c>
      <c r="L87" s="20">
        <f t="shared" si="180"/>
        <v>2.9411764705882353E-2</v>
      </c>
      <c r="M87" s="20">
        <f t="shared" si="180"/>
        <v>2.9411764705882353E-2</v>
      </c>
      <c r="N87" s="20">
        <f t="shared" si="180"/>
        <v>8.8235294117647065E-2</v>
      </c>
      <c r="O87" s="20">
        <f t="shared" si="180"/>
        <v>0</v>
      </c>
      <c r="P87" s="20">
        <f t="shared" si="180"/>
        <v>2.9411764705882353E-2</v>
      </c>
      <c r="Q87" s="20" t="s">
        <v>153</v>
      </c>
      <c r="R87" s="20">
        <f t="shared" ref="R87" si="181">R86/$B$86</f>
        <v>0</v>
      </c>
      <c r="S87" s="20">
        <f t="shared" ref="S87" si="182">S86/$B$86</f>
        <v>0.70588235294117652</v>
      </c>
      <c r="T87" s="20">
        <f t="shared" ref="T87" si="183">T86/$B$86</f>
        <v>0</v>
      </c>
      <c r="U87" s="20">
        <f t="shared" ref="U87" si="184">U86/$B$86</f>
        <v>0.11764705882352941</v>
      </c>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row>
    <row r="88" spans="1:50" x14ac:dyDescent="0.35">
      <c r="A88" s="12" t="s">
        <v>205</v>
      </c>
      <c r="B88" s="20">
        <f>B86/48832</f>
        <v>6.9626474442988204E-4</v>
      </c>
      <c r="C88" s="20">
        <v>0.129</v>
      </c>
      <c r="D88" s="20">
        <v>8.5000000000000006E-2</v>
      </c>
      <c r="E88" s="20">
        <v>0.11700000000000001</v>
      </c>
      <c r="F88" s="20">
        <v>0.23300000000000001</v>
      </c>
      <c r="G88" s="20">
        <v>0.14799999999999999</v>
      </c>
      <c r="H88" s="20">
        <v>0.104</v>
      </c>
      <c r="I88" s="20">
        <v>8.6999999999999994E-2</v>
      </c>
      <c r="J88" s="20">
        <v>5.7000000000000002E-2</v>
      </c>
      <c r="K88" s="20">
        <v>3.9E-2</v>
      </c>
      <c r="L88" s="20" t="s">
        <v>153</v>
      </c>
      <c r="M88" s="20">
        <v>4.0000000000000001E-3</v>
      </c>
      <c r="N88" s="20">
        <v>4.7E-2</v>
      </c>
      <c r="O88" s="20">
        <v>1.4999999999999999E-2</v>
      </c>
      <c r="P88" s="20">
        <v>0.22</v>
      </c>
      <c r="Q88" s="20" t="s">
        <v>153</v>
      </c>
      <c r="R88" s="20">
        <v>3.0000000000000001E-3</v>
      </c>
      <c r="S88" s="20">
        <v>0.65900000000000003</v>
      </c>
      <c r="T88" s="20">
        <v>4.8000000000000001E-2</v>
      </c>
      <c r="U88" s="20" t="s">
        <v>153</v>
      </c>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row>
    <row r="89" spans="1:50" s="1" customFormat="1" x14ac:dyDescent="0.35">
      <c r="A89" s="13" t="s">
        <v>54</v>
      </c>
      <c r="B89" s="13">
        <v>24</v>
      </c>
      <c r="C89" s="14">
        <v>0</v>
      </c>
      <c r="D89" s="14">
        <v>3</v>
      </c>
      <c r="E89" s="14">
        <v>2</v>
      </c>
      <c r="F89" s="14">
        <v>2</v>
      </c>
      <c r="G89" s="14">
        <v>0</v>
      </c>
      <c r="H89" s="14">
        <v>6</v>
      </c>
      <c r="I89" s="14">
        <v>5</v>
      </c>
      <c r="J89" s="14">
        <v>3</v>
      </c>
      <c r="K89" s="14">
        <v>1</v>
      </c>
      <c r="L89" s="14">
        <v>2</v>
      </c>
      <c r="M89" s="14">
        <v>0</v>
      </c>
      <c r="N89" s="14">
        <v>0</v>
      </c>
      <c r="O89" s="14">
        <v>1</v>
      </c>
      <c r="P89" s="14">
        <v>1</v>
      </c>
      <c r="Q89" s="14">
        <v>0</v>
      </c>
      <c r="R89" s="14">
        <v>0</v>
      </c>
      <c r="S89" s="14">
        <v>20</v>
      </c>
      <c r="T89" s="14">
        <v>1</v>
      </c>
      <c r="U89" s="14">
        <v>1</v>
      </c>
      <c r="V89" s="14">
        <v>2</v>
      </c>
      <c r="W89" s="14">
        <v>1</v>
      </c>
      <c r="X89" s="14">
        <v>5</v>
      </c>
      <c r="Y89" s="14">
        <v>0</v>
      </c>
      <c r="Z89" s="14">
        <v>15</v>
      </c>
      <c r="AA89" s="14">
        <v>0</v>
      </c>
      <c r="AB89" s="14">
        <v>0</v>
      </c>
      <c r="AC89" s="14">
        <v>0</v>
      </c>
      <c r="AD89" s="14">
        <v>0</v>
      </c>
      <c r="AE89" s="14">
        <v>1</v>
      </c>
      <c r="AF89" s="14">
        <v>3</v>
      </c>
      <c r="AG89" s="14">
        <v>10</v>
      </c>
      <c r="AH89" s="14">
        <v>7</v>
      </c>
      <c r="AI89" s="14">
        <v>3</v>
      </c>
      <c r="AJ89" s="14">
        <v>0</v>
      </c>
      <c r="AK89" s="14">
        <v>0</v>
      </c>
      <c r="AL89" s="14">
        <v>0</v>
      </c>
      <c r="AM89" s="14">
        <v>0</v>
      </c>
      <c r="AN89" s="14">
        <v>1</v>
      </c>
      <c r="AO89" s="14">
        <v>1</v>
      </c>
      <c r="AP89" s="14">
        <v>2</v>
      </c>
      <c r="AQ89" s="14">
        <v>2</v>
      </c>
      <c r="AR89" s="14">
        <v>12</v>
      </c>
      <c r="AS89" s="14">
        <v>7</v>
      </c>
      <c r="AT89" s="14">
        <v>6</v>
      </c>
      <c r="AU89" s="14">
        <v>10</v>
      </c>
      <c r="AV89" s="14">
        <v>6</v>
      </c>
      <c r="AW89" s="14">
        <v>0</v>
      </c>
      <c r="AX89" s="14">
        <v>2</v>
      </c>
    </row>
    <row r="90" spans="1:50" x14ac:dyDescent="0.35">
      <c r="A90" s="12" t="s">
        <v>206</v>
      </c>
      <c r="B90" s="20"/>
      <c r="C90" s="20">
        <f>C89/$B$89</f>
        <v>0</v>
      </c>
      <c r="D90" s="20">
        <f t="shared" ref="D90:P90" si="185">D89/$B$89</f>
        <v>0.125</v>
      </c>
      <c r="E90" s="20">
        <f t="shared" si="185"/>
        <v>8.3333333333333329E-2</v>
      </c>
      <c r="F90" s="20">
        <f t="shared" si="185"/>
        <v>8.3333333333333329E-2</v>
      </c>
      <c r="G90" s="20">
        <f t="shared" si="185"/>
        <v>0</v>
      </c>
      <c r="H90" s="20">
        <f t="shared" si="185"/>
        <v>0.25</v>
      </c>
      <c r="I90" s="20">
        <f t="shared" si="185"/>
        <v>0.20833333333333334</v>
      </c>
      <c r="J90" s="20">
        <f t="shared" si="185"/>
        <v>0.125</v>
      </c>
      <c r="K90" s="20">
        <f t="shared" si="185"/>
        <v>4.1666666666666664E-2</v>
      </c>
      <c r="L90" s="20">
        <f t="shared" si="185"/>
        <v>8.3333333333333329E-2</v>
      </c>
      <c r="M90" s="20">
        <f t="shared" si="185"/>
        <v>0</v>
      </c>
      <c r="N90" s="20">
        <f t="shared" si="185"/>
        <v>0</v>
      </c>
      <c r="O90" s="20">
        <f t="shared" si="185"/>
        <v>4.1666666666666664E-2</v>
      </c>
      <c r="P90" s="20">
        <f t="shared" si="185"/>
        <v>4.1666666666666664E-2</v>
      </c>
      <c r="Q90" s="20" t="s">
        <v>153</v>
      </c>
      <c r="R90" s="20">
        <f t="shared" ref="R90" si="186">R89/$B$89</f>
        <v>0</v>
      </c>
      <c r="S90" s="20">
        <f t="shared" ref="S90" si="187">S89/$B$89</f>
        <v>0.83333333333333337</v>
      </c>
      <c r="T90" s="20">
        <f t="shared" ref="T90" si="188">T89/$B$89</f>
        <v>4.1666666666666664E-2</v>
      </c>
      <c r="U90" s="20">
        <f t="shared" ref="U90" si="189">U89/$B$89</f>
        <v>4.1666666666666664E-2</v>
      </c>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row>
    <row r="91" spans="1:50" x14ac:dyDescent="0.35">
      <c r="A91" s="12" t="s">
        <v>207</v>
      </c>
      <c r="B91" s="20">
        <f>B89/42829</f>
        <v>5.603679749702304E-4</v>
      </c>
      <c r="C91" s="20">
        <v>0.123</v>
      </c>
      <c r="D91" s="20">
        <v>0.113</v>
      </c>
      <c r="E91" s="20">
        <v>0.14099999999999999</v>
      </c>
      <c r="F91" s="20">
        <v>0.17199999999999999</v>
      </c>
      <c r="G91" s="20">
        <v>0.125</v>
      </c>
      <c r="H91" s="20">
        <v>0.114</v>
      </c>
      <c r="I91" s="20">
        <v>0.11</v>
      </c>
      <c r="J91" s="20">
        <v>6.6000000000000003E-2</v>
      </c>
      <c r="K91" s="20">
        <v>3.5000000000000003E-2</v>
      </c>
      <c r="L91" s="20" t="s">
        <v>153</v>
      </c>
      <c r="M91" s="20">
        <v>5.0000000000000001E-3</v>
      </c>
      <c r="N91" s="20">
        <v>5.8999999999999997E-2</v>
      </c>
      <c r="O91" s="20">
        <v>2.5000000000000001E-2</v>
      </c>
      <c r="P91" s="20">
        <v>0.18</v>
      </c>
      <c r="Q91" s="20" t="s">
        <v>153</v>
      </c>
      <c r="R91" s="20">
        <v>5.0000000000000001E-3</v>
      </c>
      <c r="S91" s="20">
        <v>0.68700000000000006</v>
      </c>
      <c r="T91" s="20">
        <v>3.5999999999999997E-2</v>
      </c>
      <c r="U91" s="20" t="s">
        <v>153</v>
      </c>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row>
    <row r="92" spans="1:50" s="1" customFormat="1" x14ac:dyDescent="0.35">
      <c r="A92" s="13" t="s">
        <v>27</v>
      </c>
      <c r="B92" s="13">
        <v>13</v>
      </c>
      <c r="C92" s="14">
        <v>0</v>
      </c>
      <c r="D92" s="14">
        <v>0</v>
      </c>
      <c r="E92" s="14">
        <v>5</v>
      </c>
      <c r="F92" s="14">
        <v>1</v>
      </c>
      <c r="G92" s="14">
        <v>0</v>
      </c>
      <c r="H92" s="14">
        <v>0</v>
      </c>
      <c r="I92" s="14">
        <v>2</v>
      </c>
      <c r="J92" s="14">
        <v>0</v>
      </c>
      <c r="K92" s="14">
        <v>0</v>
      </c>
      <c r="L92" s="14">
        <v>5</v>
      </c>
      <c r="M92" s="14">
        <v>0</v>
      </c>
      <c r="N92" s="14">
        <v>1</v>
      </c>
      <c r="O92" s="14">
        <v>1</v>
      </c>
      <c r="P92" s="14">
        <v>1</v>
      </c>
      <c r="Q92" s="14">
        <v>0</v>
      </c>
      <c r="R92" s="14">
        <v>0</v>
      </c>
      <c r="S92" s="14">
        <v>8</v>
      </c>
      <c r="T92" s="14">
        <v>0</v>
      </c>
      <c r="U92" s="14">
        <v>2</v>
      </c>
      <c r="V92" s="14">
        <v>0</v>
      </c>
      <c r="W92" s="14">
        <v>0</v>
      </c>
      <c r="X92" s="14">
        <v>3</v>
      </c>
      <c r="Y92" s="14">
        <v>2</v>
      </c>
      <c r="Z92" s="14">
        <v>8</v>
      </c>
      <c r="AA92" s="14">
        <v>0</v>
      </c>
      <c r="AB92" s="14">
        <v>0</v>
      </c>
      <c r="AC92" s="14">
        <v>0</v>
      </c>
      <c r="AD92" s="14">
        <v>0</v>
      </c>
      <c r="AE92" s="14">
        <v>0</v>
      </c>
      <c r="AF92" s="14">
        <v>0</v>
      </c>
      <c r="AG92" s="14">
        <v>10</v>
      </c>
      <c r="AH92" s="14">
        <v>1</v>
      </c>
      <c r="AI92" s="14">
        <v>1</v>
      </c>
      <c r="AJ92" s="14">
        <v>1</v>
      </c>
      <c r="AK92" s="14">
        <v>0</v>
      </c>
      <c r="AL92" s="14">
        <v>0</v>
      </c>
      <c r="AM92" s="14">
        <v>0</v>
      </c>
      <c r="AN92" s="14">
        <v>0</v>
      </c>
      <c r="AO92" s="14">
        <v>0</v>
      </c>
      <c r="AP92" s="14">
        <v>0</v>
      </c>
      <c r="AQ92" s="14">
        <v>2</v>
      </c>
      <c r="AR92" s="14">
        <v>5</v>
      </c>
      <c r="AS92" s="14">
        <v>6</v>
      </c>
      <c r="AT92" s="14">
        <v>1</v>
      </c>
      <c r="AU92" s="14">
        <v>8</v>
      </c>
      <c r="AV92" s="14">
        <v>6</v>
      </c>
      <c r="AW92" s="14">
        <v>2</v>
      </c>
      <c r="AX92" s="14">
        <v>3</v>
      </c>
    </row>
    <row r="93" spans="1:50" x14ac:dyDescent="0.35">
      <c r="A93" s="12" t="s">
        <v>208</v>
      </c>
      <c r="B93" s="20"/>
      <c r="C93" s="20">
        <f>C92/$B$92</f>
        <v>0</v>
      </c>
      <c r="D93" s="20">
        <f t="shared" ref="D93:P93" si="190">D92/$B$92</f>
        <v>0</v>
      </c>
      <c r="E93" s="20">
        <f t="shared" si="190"/>
        <v>0.38461538461538464</v>
      </c>
      <c r="F93" s="20">
        <f t="shared" si="190"/>
        <v>7.6923076923076927E-2</v>
      </c>
      <c r="G93" s="20">
        <f t="shared" si="190"/>
        <v>0</v>
      </c>
      <c r="H93" s="20">
        <f t="shared" si="190"/>
        <v>0</v>
      </c>
      <c r="I93" s="20">
        <f t="shared" si="190"/>
        <v>0.15384615384615385</v>
      </c>
      <c r="J93" s="20">
        <f t="shared" si="190"/>
        <v>0</v>
      </c>
      <c r="K93" s="20">
        <f t="shared" si="190"/>
        <v>0</v>
      </c>
      <c r="L93" s="20">
        <f t="shared" si="190"/>
        <v>0.38461538461538464</v>
      </c>
      <c r="M93" s="20">
        <f t="shared" si="190"/>
        <v>0</v>
      </c>
      <c r="N93" s="20">
        <f t="shared" si="190"/>
        <v>7.6923076923076927E-2</v>
      </c>
      <c r="O93" s="20">
        <f t="shared" si="190"/>
        <v>7.6923076923076927E-2</v>
      </c>
      <c r="P93" s="20">
        <f t="shared" si="190"/>
        <v>7.6923076923076927E-2</v>
      </c>
      <c r="Q93" s="20" t="s">
        <v>153</v>
      </c>
      <c r="R93" s="20">
        <f t="shared" ref="R93" si="191">R92/$B$92</f>
        <v>0</v>
      </c>
      <c r="S93" s="20">
        <f t="shared" ref="S93" si="192">S92/$B$92</f>
        <v>0.61538461538461542</v>
      </c>
      <c r="T93" s="20">
        <f t="shared" ref="T93" si="193">T92/$B$92</f>
        <v>0</v>
      </c>
      <c r="U93" s="20">
        <f t="shared" ref="U93" si="194">U92/$B$92</f>
        <v>0.15384615384615385</v>
      </c>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row>
    <row r="94" spans="1:50" x14ac:dyDescent="0.35">
      <c r="A94" s="12" t="s">
        <v>209</v>
      </c>
      <c r="B94" s="20">
        <f>B92/43685</f>
        <v>2.9758498340391439E-4</v>
      </c>
      <c r="C94" s="20">
        <v>0.121</v>
      </c>
      <c r="D94" s="20">
        <v>0.106</v>
      </c>
      <c r="E94" s="20">
        <v>0.122</v>
      </c>
      <c r="F94" s="20">
        <v>0.158</v>
      </c>
      <c r="G94" s="20">
        <v>0.13</v>
      </c>
      <c r="H94" s="20">
        <v>0.124</v>
      </c>
      <c r="I94" s="20">
        <v>0.112</v>
      </c>
      <c r="J94" s="20">
        <v>7.5999999999999998E-2</v>
      </c>
      <c r="K94" s="20">
        <v>5.1999999999999998E-2</v>
      </c>
      <c r="L94" s="20" t="s">
        <v>153</v>
      </c>
      <c r="M94" s="20">
        <v>3.0000000000000001E-3</v>
      </c>
      <c r="N94" s="20">
        <v>0.17699999999999999</v>
      </c>
      <c r="O94" s="20">
        <v>2.5999999999999999E-2</v>
      </c>
      <c r="P94" s="20">
        <v>0.16400000000000001</v>
      </c>
      <c r="Q94" s="20" t="s">
        <v>153</v>
      </c>
      <c r="R94" s="20">
        <v>4.0000000000000001E-3</v>
      </c>
      <c r="S94" s="20">
        <v>0.57999999999999996</v>
      </c>
      <c r="T94" s="20">
        <v>4.2000000000000003E-2</v>
      </c>
      <c r="U94" s="20" t="s">
        <v>153</v>
      </c>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s="1" customFormat="1" x14ac:dyDescent="0.35">
      <c r="A95" s="30" t="s">
        <v>30</v>
      </c>
      <c r="B95" s="13">
        <v>15</v>
      </c>
      <c r="C95" s="14">
        <v>0</v>
      </c>
      <c r="D95" s="14">
        <v>0</v>
      </c>
      <c r="E95" s="14">
        <v>1</v>
      </c>
      <c r="F95" s="14">
        <v>0</v>
      </c>
      <c r="G95" s="14">
        <v>3</v>
      </c>
      <c r="H95" s="14">
        <v>2</v>
      </c>
      <c r="I95" s="14">
        <v>7</v>
      </c>
      <c r="J95" s="14">
        <v>0</v>
      </c>
      <c r="K95" s="14">
        <v>0</v>
      </c>
      <c r="L95" s="14">
        <v>2</v>
      </c>
      <c r="M95" s="14">
        <v>1</v>
      </c>
      <c r="N95" s="14">
        <v>2</v>
      </c>
      <c r="O95" s="14">
        <v>0</v>
      </c>
      <c r="P95" s="14">
        <v>0</v>
      </c>
      <c r="Q95" s="14">
        <v>1</v>
      </c>
      <c r="R95" s="14">
        <v>0</v>
      </c>
      <c r="S95" s="14">
        <v>9</v>
      </c>
      <c r="T95" s="14">
        <v>0</v>
      </c>
      <c r="U95" s="14">
        <v>2</v>
      </c>
      <c r="V95" s="14">
        <v>0</v>
      </c>
      <c r="W95" s="14">
        <v>0</v>
      </c>
      <c r="X95" s="14">
        <v>1</v>
      </c>
      <c r="Y95" s="14">
        <v>1</v>
      </c>
      <c r="Z95" s="14">
        <v>10</v>
      </c>
      <c r="AA95" s="14">
        <v>1</v>
      </c>
      <c r="AB95" s="14">
        <v>0</v>
      </c>
      <c r="AC95" s="14">
        <v>0</v>
      </c>
      <c r="AD95" s="14">
        <v>0</v>
      </c>
      <c r="AE95" s="14">
        <v>2</v>
      </c>
      <c r="AF95" s="14">
        <v>1</v>
      </c>
      <c r="AG95" s="14">
        <v>6</v>
      </c>
      <c r="AH95" s="14">
        <v>3</v>
      </c>
      <c r="AI95" s="14">
        <v>2</v>
      </c>
      <c r="AJ95" s="14">
        <v>2</v>
      </c>
      <c r="AK95" s="14">
        <v>0</v>
      </c>
      <c r="AL95" s="14">
        <v>0</v>
      </c>
      <c r="AM95" s="14">
        <v>0</v>
      </c>
      <c r="AN95" s="14">
        <v>1</v>
      </c>
      <c r="AO95" s="14">
        <v>0</v>
      </c>
      <c r="AP95" s="14">
        <v>0</v>
      </c>
      <c r="AQ95" s="14">
        <v>3</v>
      </c>
      <c r="AR95" s="14">
        <v>7</v>
      </c>
      <c r="AS95" s="14">
        <v>5</v>
      </c>
      <c r="AT95" s="14">
        <v>4</v>
      </c>
      <c r="AU95" s="14">
        <v>6</v>
      </c>
      <c r="AV95" s="14">
        <v>4</v>
      </c>
      <c r="AW95" s="14">
        <v>1</v>
      </c>
      <c r="AX95" s="14">
        <v>0</v>
      </c>
    </row>
    <row r="96" spans="1:50" x14ac:dyDescent="0.35">
      <c r="A96" s="31" t="s">
        <v>210</v>
      </c>
      <c r="B96" s="20"/>
      <c r="C96" s="20">
        <f>C95/$B$95</f>
        <v>0</v>
      </c>
      <c r="D96" s="20">
        <f t="shared" ref="D96:L96" si="195">D95/$B$95</f>
        <v>0</v>
      </c>
      <c r="E96" s="20">
        <f t="shared" si="195"/>
        <v>6.6666666666666666E-2</v>
      </c>
      <c r="F96" s="20">
        <f t="shared" si="195"/>
        <v>0</v>
      </c>
      <c r="G96" s="20">
        <f t="shared" si="195"/>
        <v>0.2</v>
      </c>
      <c r="H96" s="20">
        <f t="shared" si="195"/>
        <v>0.13333333333333333</v>
      </c>
      <c r="I96" s="20">
        <f t="shared" si="195"/>
        <v>0.46666666666666667</v>
      </c>
      <c r="J96" s="20">
        <f t="shared" si="195"/>
        <v>0</v>
      </c>
      <c r="K96" s="20">
        <f t="shared" si="195"/>
        <v>0</v>
      </c>
      <c r="L96" s="20">
        <f t="shared" si="195"/>
        <v>0.13333333333333333</v>
      </c>
      <c r="M96" s="20">
        <f t="shared" ref="M96" si="196">M95/$B$95</f>
        <v>6.6666666666666666E-2</v>
      </c>
      <c r="N96" s="20">
        <f t="shared" ref="N96" si="197">N95/$B$95</f>
        <v>0.13333333333333333</v>
      </c>
      <c r="O96" s="20">
        <f t="shared" ref="O96" si="198">O95/$B$95</f>
        <v>0</v>
      </c>
      <c r="P96" s="20">
        <f t="shared" ref="P96" si="199">P95/$B$95</f>
        <v>0</v>
      </c>
      <c r="Q96" s="20" t="s">
        <v>153</v>
      </c>
      <c r="R96" s="20">
        <f t="shared" ref="R96" si="200">R95/$B$95</f>
        <v>0</v>
      </c>
      <c r="S96" s="20">
        <f t="shared" ref="S96" si="201">S95/$B$95</f>
        <v>0.6</v>
      </c>
      <c r="T96" s="20">
        <f t="shared" ref="T96" si="202">T95/$B$95</f>
        <v>0</v>
      </c>
      <c r="U96" s="20">
        <f t="shared" ref="U96" si="203">U95/$B$95</f>
        <v>0.13333333333333333</v>
      </c>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t="s">
        <v>152</v>
      </c>
    </row>
    <row r="97" spans="1:50" x14ac:dyDescent="0.35">
      <c r="A97" s="31" t="s">
        <v>211</v>
      </c>
      <c r="B97" s="20">
        <f>B95/42562</f>
        <v>3.5242704760114654E-4</v>
      </c>
      <c r="C97" s="20">
        <v>0.13400000000000001</v>
      </c>
      <c r="D97" s="20">
        <v>0.11899999999999999</v>
      </c>
      <c r="E97" s="20">
        <v>0.13400000000000001</v>
      </c>
      <c r="F97" s="20">
        <v>0.157</v>
      </c>
      <c r="G97" s="20">
        <v>0.11600000000000001</v>
      </c>
      <c r="H97" s="20">
        <v>0.127</v>
      </c>
      <c r="I97" s="20">
        <v>0.11600000000000001</v>
      </c>
      <c r="J97" s="20">
        <v>6.5000000000000002E-2</v>
      </c>
      <c r="K97" s="20">
        <v>3.2000000000000001E-2</v>
      </c>
      <c r="L97" s="20" t="s">
        <v>153</v>
      </c>
      <c r="M97" s="20">
        <v>3.0000000000000001E-3</v>
      </c>
      <c r="N97" s="20">
        <v>0.27900000000000003</v>
      </c>
      <c r="O97" s="20">
        <v>2.7E-2</v>
      </c>
      <c r="P97" s="20">
        <v>0.154</v>
      </c>
      <c r="Q97" s="20" t="s">
        <v>153</v>
      </c>
      <c r="R97" s="27" t="s">
        <v>153</v>
      </c>
      <c r="S97" s="20">
        <v>0.48399999999999999</v>
      </c>
      <c r="T97" s="20" t="s">
        <v>153</v>
      </c>
      <c r="U97" s="20" t="s">
        <v>153</v>
      </c>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row>
    <row r="98" spans="1:50" s="1" customFormat="1" x14ac:dyDescent="0.35">
      <c r="A98" s="13" t="s">
        <v>15</v>
      </c>
      <c r="B98" s="13">
        <v>4</v>
      </c>
      <c r="C98" s="14">
        <v>0</v>
      </c>
      <c r="D98" s="14">
        <v>0</v>
      </c>
      <c r="E98" s="14">
        <v>1</v>
      </c>
      <c r="F98" s="14">
        <v>1</v>
      </c>
      <c r="G98" s="14">
        <v>1</v>
      </c>
      <c r="H98" s="14">
        <v>0</v>
      </c>
      <c r="I98" s="14">
        <v>1</v>
      </c>
      <c r="J98" s="14">
        <v>0</v>
      </c>
      <c r="K98" s="14">
        <v>0</v>
      </c>
      <c r="L98" s="14">
        <v>0</v>
      </c>
      <c r="M98" s="14">
        <v>0</v>
      </c>
      <c r="N98" s="14">
        <v>1</v>
      </c>
      <c r="O98" s="14">
        <v>0</v>
      </c>
      <c r="P98" s="14">
        <v>0</v>
      </c>
      <c r="Q98" s="14">
        <v>0</v>
      </c>
      <c r="R98" s="14">
        <v>0</v>
      </c>
      <c r="S98" s="14">
        <v>2</v>
      </c>
      <c r="T98" s="14">
        <v>0</v>
      </c>
      <c r="U98" s="14">
        <v>1</v>
      </c>
      <c r="V98" s="14">
        <v>0</v>
      </c>
      <c r="W98" s="14">
        <v>0</v>
      </c>
      <c r="X98" s="14">
        <v>0</v>
      </c>
      <c r="Y98" s="14">
        <v>2</v>
      </c>
      <c r="Z98" s="14">
        <v>1</v>
      </c>
      <c r="AA98" s="14">
        <v>0</v>
      </c>
      <c r="AB98" s="14">
        <v>1</v>
      </c>
      <c r="AC98" s="14">
        <v>0</v>
      </c>
      <c r="AD98" s="14">
        <v>0</v>
      </c>
      <c r="AE98" s="14">
        <v>0</v>
      </c>
      <c r="AF98" s="14">
        <v>0</v>
      </c>
      <c r="AG98" s="14">
        <v>1</v>
      </c>
      <c r="AH98" s="14">
        <v>0</v>
      </c>
      <c r="AI98" s="14">
        <v>3</v>
      </c>
      <c r="AJ98" s="14">
        <v>0</v>
      </c>
      <c r="AK98" s="14">
        <v>0</v>
      </c>
      <c r="AL98" s="14">
        <v>0</v>
      </c>
      <c r="AM98" s="14">
        <v>0</v>
      </c>
      <c r="AN98" s="14">
        <v>0</v>
      </c>
      <c r="AO98" s="14">
        <v>0</v>
      </c>
      <c r="AP98" s="14">
        <v>0</v>
      </c>
      <c r="AQ98" s="14">
        <v>0</v>
      </c>
      <c r="AR98" s="14">
        <v>2</v>
      </c>
      <c r="AS98" s="14">
        <v>2</v>
      </c>
      <c r="AT98" s="14">
        <v>3</v>
      </c>
      <c r="AU98" s="14">
        <v>1</v>
      </c>
      <c r="AV98" s="14">
        <v>3</v>
      </c>
      <c r="AW98" s="14">
        <v>1</v>
      </c>
      <c r="AX98" s="14">
        <v>1</v>
      </c>
    </row>
    <row r="99" spans="1:50" x14ac:dyDescent="0.35">
      <c r="A99" s="12" t="s">
        <v>212</v>
      </c>
      <c r="B99" s="20"/>
      <c r="C99" s="20">
        <f>C98/$B$98</f>
        <v>0</v>
      </c>
      <c r="D99" s="20">
        <f t="shared" ref="D99:P99" si="204">D98/$B$98</f>
        <v>0</v>
      </c>
      <c r="E99" s="20">
        <f t="shared" si="204"/>
        <v>0.25</v>
      </c>
      <c r="F99" s="20">
        <f t="shared" si="204"/>
        <v>0.25</v>
      </c>
      <c r="G99" s="20">
        <f t="shared" si="204"/>
        <v>0.25</v>
      </c>
      <c r="H99" s="20">
        <f t="shared" si="204"/>
        <v>0</v>
      </c>
      <c r="I99" s="20">
        <f t="shared" si="204"/>
        <v>0.25</v>
      </c>
      <c r="J99" s="20">
        <f t="shared" si="204"/>
        <v>0</v>
      </c>
      <c r="K99" s="20">
        <f t="shared" si="204"/>
        <v>0</v>
      </c>
      <c r="L99" s="20">
        <f t="shared" si="204"/>
        <v>0</v>
      </c>
      <c r="M99" s="20">
        <f t="shared" si="204"/>
        <v>0</v>
      </c>
      <c r="N99" s="20">
        <f t="shared" si="204"/>
        <v>0.25</v>
      </c>
      <c r="O99" s="20">
        <f t="shared" si="204"/>
        <v>0</v>
      </c>
      <c r="P99" s="20">
        <f t="shared" si="204"/>
        <v>0</v>
      </c>
      <c r="Q99" s="20" t="s">
        <v>153</v>
      </c>
      <c r="R99" s="20">
        <f t="shared" ref="R99" si="205">R98/$B$98</f>
        <v>0</v>
      </c>
      <c r="S99" s="20">
        <f t="shared" ref="S99" si="206">S98/$B$98</f>
        <v>0.5</v>
      </c>
      <c r="T99" s="20">
        <f t="shared" ref="T99" si="207">T98/$B$98</f>
        <v>0</v>
      </c>
      <c r="U99" s="20">
        <f t="shared" ref="U99" si="208">U98/$B$98</f>
        <v>0.25</v>
      </c>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row>
    <row r="100" spans="1:50" x14ac:dyDescent="0.35">
      <c r="A100" s="12" t="s">
        <v>213</v>
      </c>
      <c r="B100" s="20">
        <f>B98/11020</f>
        <v>3.6297640653357529E-4</v>
      </c>
      <c r="C100" s="20">
        <v>0.13600000000000001</v>
      </c>
      <c r="D100" s="20">
        <v>0.128</v>
      </c>
      <c r="E100" s="20">
        <v>0.126</v>
      </c>
      <c r="F100" s="20">
        <v>0.152</v>
      </c>
      <c r="G100" s="20">
        <v>0.13300000000000001</v>
      </c>
      <c r="H100" s="20">
        <v>0.13900000000000001</v>
      </c>
      <c r="I100" s="20">
        <v>0.10299999999999999</v>
      </c>
      <c r="J100" s="20">
        <v>5.2999999999999999E-2</v>
      </c>
      <c r="K100" s="20">
        <v>0.03</v>
      </c>
      <c r="L100" s="20" t="s">
        <v>153</v>
      </c>
      <c r="M100" s="20">
        <v>3.0000000000000001E-3</v>
      </c>
      <c r="N100" s="20">
        <v>0.31900000000000001</v>
      </c>
      <c r="O100" s="20">
        <v>1.9E-2</v>
      </c>
      <c r="P100" s="20">
        <v>0.13100000000000001</v>
      </c>
      <c r="Q100" s="20" t="s">
        <v>153</v>
      </c>
      <c r="R100" s="20">
        <v>3.0000000000000001E-3</v>
      </c>
      <c r="S100" s="20">
        <v>0.48399999999999999</v>
      </c>
      <c r="T100" s="20">
        <v>0.04</v>
      </c>
      <c r="U100" s="20" t="s">
        <v>153</v>
      </c>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row>
    <row r="101" spans="1:50" s="1" customFormat="1" x14ac:dyDescent="0.35">
      <c r="A101" s="13" t="s">
        <v>39</v>
      </c>
      <c r="B101" s="13">
        <v>4</v>
      </c>
      <c r="C101" s="14">
        <v>0</v>
      </c>
      <c r="D101" s="14">
        <v>0</v>
      </c>
      <c r="E101" s="14">
        <v>2</v>
      </c>
      <c r="F101" s="14">
        <v>1</v>
      </c>
      <c r="G101" s="14">
        <v>0</v>
      </c>
      <c r="H101" s="14">
        <v>0</v>
      </c>
      <c r="I101" s="14">
        <v>0</v>
      </c>
      <c r="J101" s="14">
        <v>0</v>
      </c>
      <c r="K101" s="14">
        <v>0</v>
      </c>
      <c r="L101" s="14">
        <v>0</v>
      </c>
      <c r="M101" s="14">
        <v>0</v>
      </c>
      <c r="N101" s="14">
        <v>0</v>
      </c>
      <c r="O101" s="14">
        <v>0</v>
      </c>
      <c r="P101" s="14">
        <v>3</v>
      </c>
      <c r="Q101" s="14">
        <v>0</v>
      </c>
      <c r="R101" s="14">
        <v>0</v>
      </c>
      <c r="S101" s="14">
        <v>0</v>
      </c>
      <c r="T101" s="14">
        <v>1</v>
      </c>
      <c r="U101" s="14">
        <v>0</v>
      </c>
      <c r="V101" s="14">
        <v>0</v>
      </c>
      <c r="W101" s="14">
        <v>0</v>
      </c>
      <c r="X101" s="14">
        <v>0</v>
      </c>
      <c r="Y101" s="14">
        <v>0</v>
      </c>
      <c r="Z101" s="14">
        <v>4</v>
      </c>
      <c r="AA101" s="14">
        <v>0</v>
      </c>
      <c r="AB101" s="14">
        <v>0</v>
      </c>
      <c r="AC101" s="14">
        <v>0</v>
      </c>
      <c r="AD101" s="14">
        <v>0</v>
      </c>
      <c r="AE101" s="14">
        <v>0</v>
      </c>
      <c r="AF101" s="14">
        <v>1</v>
      </c>
      <c r="AG101" s="14">
        <v>0</v>
      </c>
      <c r="AH101" s="14">
        <v>0</v>
      </c>
      <c r="AI101" s="14">
        <v>2</v>
      </c>
      <c r="AJ101" s="14">
        <v>0</v>
      </c>
      <c r="AK101" s="14">
        <v>0</v>
      </c>
      <c r="AL101" s="14">
        <v>0</v>
      </c>
      <c r="AM101" s="14">
        <v>0</v>
      </c>
      <c r="AN101" s="14">
        <v>1</v>
      </c>
      <c r="AO101" s="14">
        <v>1</v>
      </c>
      <c r="AP101" s="14">
        <v>1</v>
      </c>
      <c r="AQ101" s="14">
        <v>0</v>
      </c>
      <c r="AR101" s="14">
        <v>1</v>
      </c>
      <c r="AS101" s="14">
        <v>1</v>
      </c>
      <c r="AT101" s="14">
        <v>1</v>
      </c>
      <c r="AU101" s="14">
        <v>2</v>
      </c>
      <c r="AV101" s="14">
        <v>1</v>
      </c>
      <c r="AW101" s="14">
        <v>0</v>
      </c>
      <c r="AX101" s="14">
        <v>1</v>
      </c>
    </row>
    <row r="102" spans="1:50" x14ac:dyDescent="0.35">
      <c r="A102" s="12" t="s">
        <v>214</v>
      </c>
      <c r="B102" s="20"/>
      <c r="C102" s="20">
        <f>C101/$B$101</f>
        <v>0</v>
      </c>
      <c r="D102" s="20">
        <f t="shared" ref="D102:P102" si="209">D101/$B$101</f>
        <v>0</v>
      </c>
      <c r="E102" s="20">
        <f t="shared" si="209"/>
        <v>0.5</v>
      </c>
      <c r="F102" s="20">
        <f t="shared" si="209"/>
        <v>0.25</v>
      </c>
      <c r="G102" s="20">
        <f t="shared" si="209"/>
        <v>0</v>
      </c>
      <c r="H102" s="20">
        <f t="shared" si="209"/>
        <v>0</v>
      </c>
      <c r="I102" s="20">
        <f t="shared" si="209"/>
        <v>0</v>
      </c>
      <c r="J102" s="20">
        <f t="shared" si="209"/>
        <v>0</v>
      </c>
      <c r="K102" s="20">
        <f t="shared" si="209"/>
        <v>0</v>
      </c>
      <c r="L102" s="20">
        <f t="shared" si="209"/>
        <v>0</v>
      </c>
      <c r="M102" s="20">
        <f t="shared" si="209"/>
        <v>0</v>
      </c>
      <c r="N102" s="20">
        <f t="shared" si="209"/>
        <v>0</v>
      </c>
      <c r="O102" s="20">
        <f t="shared" si="209"/>
        <v>0</v>
      </c>
      <c r="P102" s="20">
        <f t="shared" si="209"/>
        <v>0.75</v>
      </c>
      <c r="Q102" s="20" t="s">
        <v>153</v>
      </c>
      <c r="R102" s="20">
        <f t="shared" ref="R102" si="210">R101/$B$101</f>
        <v>0</v>
      </c>
      <c r="S102" s="20">
        <f t="shared" ref="S102" si="211">S101/$B$101</f>
        <v>0</v>
      </c>
      <c r="T102" s="20">
        <f t="shared" ref="T102" si="212">T101/$B$101</f>
        <v>0.25</v>
      </c>
      <c r="U102" s="20">
        <f t="shared" ref="U102" si="213">U101/$B$101</f>
        <v>0</v>
      </c>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row>
    <row r="103" spans="1:50" x14ac:dyDescent="0.35">
      <c r="A103" s="12" t="s">
        <v>215</v>
      </c>
      <c r="B103" s="20">
        <f>B101/24946</f>
        <v>1.6034634811192176E-4</v>
      </c>
      <c r="C103" s="20">
        <v>0.16</v>
      </c>
      <c r="D103" s="20">
        <v>0.152</v>
      </c>
      <c r="E103" s="20">
        <v>0.13600000000000001</v>
      </c>
      <c r="F103" s="20">
        <v>0.14299999999999999</v>
      </c>
      <c r="G103" s="20">
        <v>9.8000000000000004E-2</v>
      </c>
      <c r="H103" s="20">
        <v>0.109</v>
      </c>
      <c r="I103" s="20">
        <v>0.10100000000000001</v>
      </c>
      <c r="J103" s="20">
        <v>6.2E-2</v>
      </c>
      <c r="K103" s="20">
        <v>3.9E-2</v>
      </c>
      <c r="L103" s="20" t="s">
        <v>153</v>
      </c>
      <c r="M103" s="20">
        <v>2E-3</v>
      </c>
      <c r="N103" s="20">
        <v>2.3E-2</v>
      </c>
      <c r="O103" s="20">
        <v>1.2999999999999999E-2</v>
      </c>
      <c r="P103" s="20">
        <v>0.82599999999999996</v>
      </c>
      <c r="Q103" s="20" t="s">
        <v>153</v>
      </c>
      <c r="R103" s="20">
        <v>4.0000000000000001E-3</v>
      </c>
      <c r="S103" s="20">
        <v>0.125</v>
      </c>
      <c r="T103" s="20">
        <v>6.0000000000000001E-3</v>
      </c>
      <c r="U103" s="20" t="s">
        <v>153</v>
      </c>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row>
    <row r="104" spans="1:50" s="1" customFormat="1" x14ac:dyDescent="0.35">
      <c r="A104" s="23" t="s">
        <v>1</v>
      </c>
      <c r="B104" s="13">
        <v>24</v>
      </c>
      <c r="C104" s="14">
        <v>0</v>
      </c>
      <c r="D104" s="14">
        <v>2</v>
      </c>
      <c r="E104" s="14">
        <v>1</v>
      </c>
      <c r="F104" s="14">
        <v>3</v>
      </c>
      <c r="G104" s="14">
        <v>5</v>
      </c>
      <c r="H104" s="14">
        <v>4</v>
      </c>
      <c r="I104" s="14">
        <v>4</v>
      </c>
      <c r="J104" s="14">
        <v>3</v>
      </c>
      <c r="K104" s="14">
        <v>0</v>
      </c>
      <c r="L104" s="14">
        <v>2</v>
      </c>
      <c r="M104" s="14">
        <v>0</v>
      </c>
      <c r="N104" s="14">
        <v>2</v>
      </c>
      <c r="O104" s="14">
        <v>2</v>
      </c>
      <c r="P104" s="14">
        <v>0</v>
      </c>
      <c r="Q104" s="14">
        <v>1</v>
      </c>
      <c r="R104" s="14">
        <v>1</v>
      </c>
      <c r="S104" s="14">
        <v>12</v>
      </c>
      <c r="T104" s="14">
        <v>3</v>
      </c>
      <c r="U104" s="14">
        <v>3</v>
      </c>
      <c r="V104" s="14">
        <v>1</v>
      </c>
      <c r="W104" s="14">
        <v>0</v>
      </c>
      <c r="X104" s="14">
        <v>4</v>
      </c>
      <c r="Y104" s="14">
        <v>1</v>
      </c>
      <c r="Z104" s="14">
        <v>15</v>
      </c>
      <c r="AA104" s="14">
        <v>0</v>
      </c>
      <c r="AB104" s="14">
        <v>2</v>
      </c>
      <c r="AC104" s="14">
        <v>0</v>
      </c>
      <c r="AD104" s="14">
        <v>0</v>
      </c>
      <c r="AE104" s="14">
        <v>1</v>
      </c>
      <c r="AF104" s="14">
        <v>2</v>
      </c>
      <c r="AG104" s="14">
        <v>9</v>
      </c>
      <c r="AH104" s="14">
        <v>4</v>
      </c>
      <c r="AI104" s="14">
        <v>5</v>
      </c>
      <c r="AJ104" s="14">
        <v>3</v>
      </c>
      <c r="AK104" s="14">
        <v>1</v>
      </c>
      <c r="AL104" s="14">
        <v>0</v>
      </c>
      <c r="AM104" s="14">
        <v>0</v>
      </c>
      <c r="AN104" s="14">
        <v>0</v>
      </c>
      <c r="AO104" s="14">
        <v>0</v>
      </c>
      <c r="AP104" s="14">
        <v>0</v>
      </c>
      <c r="AQ104" s="14">
        <v>1</v>
      </c>
      <c r="AR104" s="14">
        <v>21</v>
      </c>
      <c r="AS104" s="14">
        <v>2</v>
      </c>
      <c r="AT104" s="14">
        <v>7</v>
      </c>
      <c r="AU104" s="14">
        <v>10</v>
      </c>
      <c r="AV104" s="14">
        <v>9</v>
      </c>
      <c r="AW104" s="14">
        <v>4</v>
      </c>
      <c r="AX104" s="14">
        <v>2</v>
      </c>
    </row>
    <row r="105" spans="1:50" x14ac:dyDescent="0.35">
      <c r="A105" s="32" t="s">
        <v>216</v>
      </c>
      <c r="B105" s="20"/>
      <c r="C105" s="20">
        <f>C104/$B$104</f>
        <v>0</v>
      </c>
      <c r="D105" s="20">
        <f t="shared" ref="D105:P105" si="214">D104/$B$104</f>
        <v>8.3333333333333329E-2</v>
      </c>
      <c r="E105" s="20">
        <f t="shared" si="214"/>
        <v>4.1666666666666664E-2</v>
      </c>
      <c r="F105" s="20">
        <f t="shared" si="214"/>
        <v>0.125</v>
      </c>
      <c r="G105" s="20">
        <f t="shared" si="214"/>
        <v>0.20833333333333334</v>
      </c>
      <c r="H105" s="20">
        <f t="shared" si="214"/>
        <v>0.16666666666666666</v>
      </c>
      <c r="I105" s="20">
        <f t="shared" si="214"/>
        <v>0.16666666666666666</v>
      </c>
      <c r="J105" s="20">
        <f t="shared" si="214"/>
        <v>0.125</v>
      </c>
      <c r="K105" s="20">
        <f t="shared" si="214"/>
        <v>0</v>
      </c>
      <c r="L105" s="20">
        <f t="shared" si="214"/>
        <v>8.3333333333333329E-2</v>
      </c>
      <c r="M105" s="20">
        <f t="shared" si="214"/>
        <v>0</v>
      </c>
      <c r="N105" s="20">
        <f t="shared" si="214"/>
        <v>8.3333333333333329E-2</v>
      </c>
      <c r="O105" s="20">
        <f t="shared" si="214"/>
        <v>8.3333333333333329E-2</v>
      </c>
      <c r="P105" s="20">
        <f t="shared" si="214"/>
        <v>0</v>
      </c>
      <c r="Q105" s="20" t="s">
        <v>153</v>
      </c>
      <c r="R105" s="20">
        <f t="shared" ref="R105" si="215">R104/$B$104</f>
        <v>4.1666666666666664E-2</v>
      </c>
      <c r="S105" s="20">
        <f t="shared" ref="S105" si="216">S104/$B$104</f>
        <v>0.5</v>
      </c>
      <c r="T105" s="20">
        <f t="shared" ref="T105" si="217">T104/$B$104</f>
        <v>0.125</v>
      </c>
      <c r="U105" s="20">
        <f t="shared" ref="U105" si="218">U104/$B$104</f>
        <v>0.125</v>
      </c>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row>
    <row r="106" spans="1:50" x14ac:dyDescent="0.35">
      <c r="A106" s="32" t="s">
        <v>217</v>
      </c>
      <c r="B106" s="20">
        <f>B104/32473</f>
        <v>7.3907553967911808E-4</v>
      </c>
      <c r="C106" s="20">
        <v>0.13100000000000001</v>
      </c>
      <c r="D106" s="20">
        <v>0.124</v>
      </c>
      <c r="E106" s="20">
        <v>0.128</v>
      </c>
      <c r="F106" s="20">
        <v>0.14499999999999999</v>
      </c>
      <c r="G106" s="20">
        <v>0.126</v>
      </c>
      <c r="H106" s="20">
        <v>0.13600000000000001</v>
      </c>
      <c r="I106" s="20">
        <v>0.113</v>
      </c>
      <c r="J106" s="20">
        <v>6.5000000000000002E-2</v>
      </c>
      <c r="K106" s="20">
        <v>3.1E-2</v>
      </c>
      <c r="L106" s="20" t="s">
        <v>153</v>
      </c>
      <c r="M106" s="20">
        <v>2E-3</v>
      </c>
      <c r="N106" s="20">
        <v>0.24099999999999999</v>
      </c>
      <c r="O106" s="20">
        <v>2.7E-2</v>
      </c>
      <c r="P106" s="20">
        <v>0.14699999999999999</v>
      </c>
      <c r="Q106" s="20" t="s">
        <v>153</v>
      </c>
      <c r="R106" s="20">
        <v>3.0000000000000001E-3</v>
      </c>
      <c r="S106" s="20">
        <v>0.53400000000000003</v>
      </c>
      <c r="T106" s="20">
        <v>4.3999999999999997E-2</v>
      </c>
      <c r="U106" s="20" t="s">
        <v>153</v>
      </c>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row>
    <row r="107" spans="1:50" s="1" customFormat="1" x14ac:dyDescent="0.35">
      <c r="A107" s="13" t="s">
        <v>24</v>
      </c>
      <c r="B107" s="13">
        <v>19</v>
      </c>
      <c r="C107" s="14">
        <v>0</v>
      </c>
      <c r="D107" s="14">
        <v>0</v>
      </c>
      <c r="E107" s="14">
        <v>3</v>
      </c>
      <c r="F107" s="14">
        <v>3</v>
      </c>
      <c r="G107" s="14">
        <v>2</v>
      </c>
      <c r="H107" s="14">
        <v>3</v>
      </c>
      <c r="I107" s="14">
        <v>2</v>
      </c>
      <c r="J107" s="14">
        <v>3</v>
      </c>
      <c r="K107" s="14">
        <v>0</v>
      </c>
      <c r="L107" s="14">
        <v>3</v>
      </c>
      <c r="M107" s="14">
        <v>0</v>
      </c>
      <c r="N107" s="14">
        <v>4</v>
      </c>
      <c r="O107" s="14">
        <v>0</v>
      </c>
      <c r="P107" s="14">
        <v>1</v>
      </c>
      <c r="Q107" s="14">
        <v>0</v>
      </c>
      <c r="R107" s="14">
        <v>0</v>
      </c>
      <c r="S107" s="14">
        <v>12</v>
      </c>
      <c r="T107" s="14">
        <v>0</v>
      </c>
      <c r="U107" s="14">
        <v>2</v>
      </c>
      <c r="V107" s="14">
        <v>0</v>
      </c>
      <c r="W107" s="14">
        <v>0</v>
      </c>
      <c r="X107" s="14">
        <v>4</v>
      </c>
      <c r="Y107" s="14">
        <v>1</v>
      </c>
      <c r="Z107" s="14">
        <v>13</v>
      </c>
      <c r="AA107" s="14">
        <v>0</v>
      </c>
      <c r="AB107" s="14">
        <v>0</v>
      </c>
      <c r="AC107" s="14">
        <v>0</v>
      </c>
      <c r="AD107" s="14">
        <v>0</v>
      </c>
      <c r="AE107" s="14">
        <v>1</v>
      </c>
      <c r="AF107" s="14">
        <v>4</v>
      </c>
      <c r="AG107" s="14">
        <v>6</v>
      </c>
      <c r="AH107" s="14">
        <v>2</v>
      </c>
      <c r="AI107" s="14">
        <v>6</v>
      </c>
      <c r="AJ107" s="14">
        <v>0</v>
      </c>
      <c r="AK107" s="14">
        <v>0</v>
      </c>
      <c r="AL107" s="14">
        <v>0</v>
      </c>
      <c r="AM107" s="14">
        <v>0</v>
      </c>
      <c r="AN107" s="14">
        <v>1</v>
      </c>
      <c r="AO107" s="14">
        <v>0</v>
      </c>
      <c r="AP107" s="14">
        <v>2</v>
      </c>
      <c r="AQ107" s="14">
        <v>5</v>
      </c>
      <c r="AR107" s="14">
        <v>6</v>
      </c>
      <c r="AS107" s="14">
        <v>6</v>
      </c>
      <c r="AT107" s="14">
        <v>5</v>
      </c>
      <c r="AU107" s="14">
        <v>8</v>
      </c>
      <c r="AV107" s="14">
        <v>7</v>
      </c>
      <c r="AW107" s="14">
        <v>2</v>
      </c>
      <c r="AX107" s="14">
        <v>2</v>
      </c>
    </row>
    <row r="108" spans="1:50" x14ac:dyDescent="0.35">
      <c r="A108" s="12" t="s">
        <v>218</v>
      </c>
      <c r="B108" s="20"/>
      <c r="C108" s="20">
        <f>C107/$B$107</f>
        <v>0</v>
      </c>
      <c r="D108" s="20">
        <f t="shared" ref="D108:P108" si="219">D107/$B$107</f>
        <v>0</v>
      </c>
      <c r="E108" s="20">
        <f t="shared" si="219"/>
        <v>0.15789473684210525</v>
      </c>
      <c r="F108" s="20">
        <f t="shared" si="219"/>
        <v>0.15789473684210525</v>
      </c>
      <c r="G108" s="20">
        <f t="shared" si="219"/>
        <v>0.10526315789473684</v>
      </c>
      <c r="H108" s="20">
        <f t="shared" si="219"/>
        <v>0.15789473684210525</v>
      </c>
      <c r="I108" s="20">
        <f t="shared" si="219"/>
        <v>0.10526315789473684</v>
      </c>
      <c r="J108" s="20">
        <f t="shared" si="219"/>
        <v>0.15789473684210525</v>
      </c>
      <c r="K108" s="20">
        <f t="shared" si="219"/>
        <v>0</v>
      </c>
      <c r="L108" s="20">
        <f t="shared" si="219"/>
        <v>0.15789473684210525</v>
      </c>
      <c r="M108" s="20">
        <f t="shared" si="219"/>
        <v>0</v>
      </c>
      <c r="N108" s="20">
        <f t="shared" si="219"/>
        <v>0.21052631578947367</v>
      </c>
      <c r="O108" s="20">
        <f t="shared" si="219"/>
        <v>0</v>
      </c>
      <c r="P108" s="20">
        <f t="shared" si="219"/>
        <v>5.2631578947368418E-2</v>
      </c>
      <c r="Q108" s="20" t="s">
        <v>153</v>
      </c>
      <c r="R108" s="20">
        <f t="shared" ref="R108" si="220">R107/$B$107</f>
        <v>0</v>
      </c>
      <c r="S108" s="20">
        <f t="shared" ref="S108" si="221">S107/$B$107</f>
        <v>0.63157894736842102</v>
      </c>
      <c r="T108" s="20">
        <f t="shared" ref="T108" si="222">T107/$B$107</f>
        <v>0</v>
      </c>
      <c r="U108" s="20">
        <f t="shared" ref="U108" si="223">U107/$B$107</f>
        <v>0.10526315789473684</v>
      </c>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row>
    <row r="109" spans="1:50" x14ac:dyDescent="0.35">
      <c r="A109" s="12" t="s">
        <v>219</v>
      </c>
      <c r="B109" s="20">
        <f>B107/22847</f>
        <v>8.3161903094498184E-4</v>
      </c>
      <c r="C109" s="20">
        <v>0.13400000000000001</v>
      </c>
      <c r="D109" s="20">
        <v>0.115</v>
      </c>
      <c r="E109" s="20">
        <v>0.127</v>
      </c>
      <c r="F109" s="20">
        <v>0.17499999999999999</v>
      </c>
      <c r="G109" s="20">
        <v>0.126</v>
      </c>
      <c r="H109" s="20">
        <v>0.114</v>
      </c>
      <c r="I109" s="20">
        <v>0.10199999999999999</v>
      </c>
      <c r="J109" s="20">
        <v>6.2E-2</v>
      </c>
      <c r="K109" s="20">
        <v>4.4999999999999998E-2</v>
      </c>
      <c r="L109" s="20" t="s">
        <v>153</v>
      </c>
      <c r="M109" s="20">
        <v>4.0000000000000001E-3</v>
      </c>
      <c r="N109" s="20">
        <v>0.13700000000000001</v>
      </c>
      <c r="O109" s="20">
        <v>7.8E-2</v>
      </c>
      <c r="P109" s="20">
        <v>0.251</v>
      </c>
      <c r="Q109" s="20" t="s">
        <v>153</v>
      </c>
      <c r="R109" s="20">
        <v>5.0000000000000001E-3</v>
      </c>
      <c r="S109" s="20">
        <v>0.46899999999999997</v>
      </c>
      <c r="T109" s="20">
        <v>5.3999999999999999E-2</v>
      </c>
      <c r="U109" s="20" t="s">
        <v>153</v>
      </c>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row>
    <row r="110" spans="1:50" s="1" customFormat="1" x14ac:dyDescent="0.35">
      <c r="A110" s="13" t="s">
        <v>49</v>
      </c>
      <c r="B110" s="13">
        <v>40</v>
      </c>
      <c r="C110" s="14">
        <v>0</v>
      </c>
      <c r="D110" s="14">
        <v>2</v>
      </c>
      <c r="E110" s="14">
        <v>4</v>
      </c>
      <c r="F110" s="14">
        <v>7</v>
      </c>
      <c r="G110" s="14">
        <v>2</v>
      </c>
      <c r="H110" s="14">
        <v>3</v>
      </c>
      <c r="I110" s="14">
        <v>8</v>
      </c>
      <c r="J110" s="14">
        <v>3</v>
      </c>
      <c r="K110" s="14">
        <v>1</v>
      </c>
      <c r="L110" s="14">
        <v>0</v>
      </c>
      <c r="M110" s="14">
        <v>2</v>
      </c>
      <c r="N110" s="14">
        <v>8</v>
      </c>
      <c r="O110" s="14">
        <v>7</v>
      </c>
      <c r="P110" s="14">
        <v>4</v>
      </c>
      <c r="Q110" s="14">
        <v>0</v>
      </c>
      <c r="R110" s="14">
        <v>0</v>
      </c>
      <c r="S110" s="14">
        <v>6</v>
      </c>
      <c r="T110" s="14">
        <v>1</v>
      </c>
      <c r="U110" s="14">
        <v>2</v>
      </c>
      <c r="V110" s="14">
        <v>2</v>
      </c>
      <c r="W110" s="14">
        <v>2</v>
      </c>
      <c r="X110" s="14">
        <v>4</v>
      </c>
      <c r="Y110" s="14">
        <v>0</v>
      </c>
      <c r="Z110" s="14">
        <v>16</v>
      </c>
      <c r="AA110" s="14">
        <v>1</v>
      </c>
      <c r="AB110" s="14">
        <v>0</v>
      </c>
      <c r="AC110" s="14">
        <v>3</v>
      </c>
      <c r="AD110" s="14">
        <v>0</v>
      </c>
      <c r="AE110" s="14">
        <v>2</v>
      </c>
      <c r="AF110" s="14">
        <v>7</v>
      </c>
      <c r="AG110" s="14">
        <v>6</v>
      </c>
      <c r="AH110" s="14">
        <v>6</v>
      </c>
      <c r="AI110" s="14">
        <v>2</v>
      </c>
      <c r="AJ110" s="14">
        <v>4</v>
      </c>
      <c r="AK110" s="14">
        <v>2</v>
      </c>
      <c r="AL110" s="14">
        <v>0</v>
      </c>
      <c r="AM110" s="14">
        <v>0</v>
      </c>
      <c r="AN110" s="14">
        <v>3</v>
      </c>
      <c r="AO110" s="14">
        <v>1</v>
      </c>
      <c r="AP110" s="14">
        <v>6</v>
      </c>
      <c r="AQ110" s="14">
        <v>2</v>
      </c>
      <c r="AR110" s="14">
        <v>12</v>
      </c>
      <c r="AS110" s="14">
        <v>9</v>
      </c>
      <c r="AT110" s="14">
        <v>7</v>
      </c>
      <c r="AU110" s="14">
        <v>14</v>
      </c>
      <c r="AV110" s="14">
        <v>8</v>
      </c>
      <c r="AW110" s="14">
        <v>2</v>
      </c>
      <c r="AX110" s="14">
        <v>3</v>
      </c>
    </row>
    <row r="111" spans="1:50" x14ac:dyDescent="0.35">
      <c r="A111" s="12" t="s">
        <v>220</v>
      </c>
      <c r="B111" s="20"/>
      <c r="C111" s="20">
        <f>C110/$B$110</f>
        <v>0</v>
      </c>
      <c r="D111" s="20">
        <f t="shared" ref="D111:P111" si="224">D110/$B$110</f>
        <v>0.05</v>
      </c>
      <c r="E111" s="20">
        <f t="shared" si="224"/>
        <v>0.1</v>
      </c>
      <c r="F111" s="20">
        <f t="shared" si="224"/>
        <v>0.17499999999999999</v>
      </c>
      <c r="G111" s="20">
        <f t="shared" si="224"/>
        <v>0.05</v>
      </c>
      <c r="H111" s="20">
        <f t="shared" si="224"/>
        <v>7.4999999999999997E-2</v>
      </c>
      <c r="I111" s="20">
        <f t="shared" si="224"/>
        <v>0.2</v>
      </c>
      <c r="J111" s="20">
        <f t="shared" si="224"/>
        <v>7.4999999999999997E-2</v>
      </c>
      <c r="K111" s="20">
        <f t="shared" si="224"/>
        <v>2.5000000000000001E-2</v>
      </c>
      <c r="L111" s="20">
        <f t="shared" si="224"/>
        <v>0</v>
      </c>
      <c r="M111" s="20">
        <f t="shared" si="224"/>
        <v>0.05</v>
      </c>
      <c r="N111" s="20">
        <f t="shared" si="224"/>
        <v>0.2</v>
      </c>
      <c r="O111" s="20">
        <f t="shared" si="224"/>
        <v>0.17499999999999999</v>
      </c>
      <c r="P111" s="20">
        <f t="shared" si="224"/>
        <v>0.1</v>
      </c>
      <c r="Q111" s="20" t="s">
        <v>153</v>
      </c>
      <c r="R111" s="20">
        <f t="shared" ref="R111" si="225">R110/$B$110</f>
        <v>0</v>
      </c>
      <c r="S111" s="20">
        <f t="shared" ref="S111" si="226">S110/$B$110</f>
        <v>0.15</v>
      </c>
      <c r="T111" s="20">
        <f t="shared" ref="T111" si="227">T110/$B$110</f>
        <v>2.5000000000000001E-2</v>
      </c>
      <c r="U111" s="20">
        <f t="shared" ref="U111" si="228">U110/$B$110</f>
        <v>0.05</v>
      </c>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row>
    <row r="112" spans="1:50" x14ac:dyDescent="0.35">
      <c r="A112" s="12" t="s">
        <v>221</v>
      </c>
      <c r="B112" s="20">
        <f>B110/59603</f>
        <v>6.7110715903561898E-4</v>
      </c>
      <c r="C112" s="20">
        <v>0.153</v>
      </c>
      <c r="D112" s="20">
        <v>0.13400000000000001</v>
      </c>
      <c r="E112" s="20">
        <v>0.13500000000000001</v>
      </c>
      <c r="F112" s="20">
        <v>0.14899999999999999</v>
      </c>
      <c r="G112" s="20">
        <v>0.106</v>
      </c>
      <c r="H112" s="20">
        <v>0.11</v>
      </c>
      <c r="I112" s="20">
        <v>0.109</v>
      </c>
      <c r="J112" s="20">
        <v>6.7000000000000004E-2</v>
      </c>
      <c r="K112" s="20">
        <v>3.9E-2</v>
      </c>
      <c r="L112" s="20" t="s">
        <v>153</v>
      </c>
      <c r="M112" s="20">
        <v>3.0000000000000001E-3</v>
      </c>
      <c r="N112" s="20">
        <v>0.214</v>
      </c>
      <c r="O112" s="20">
        <v>0.153</v>
      </c>
      <c r="P112" s="20">
        <v>0.41399999999999998</v>
      </c>
      <c r="Q112" s="20" t="s">
        <v>153</v>
      </c>
      <c r="R112" s="20">
        <v>6.0000000000000001E-3</v>
      </c>
      <c r="S112" s="20">
        <v>0.17699999999999999</v>
      </c>
      <c r="T112" s="20">
        <v>3.1E-2</v>
      </c>
      <c r="U112" s="20" t="s">
        <v>153</v>
      </c>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row>
    <row r="113" spans="1:50" s="1" customFormat="1" x14ac:dyDescent="0.35">
      <c r="A113" s="23" t="s">
        <v>99</v>
      </c>
      <c r="B113" s="13">
        <v>30</v>
      </c>
      <c r="C113" s="14">
        <v>0</v>
      </c>
      <c r="D113" s="14">
        <v>0</v>
      </c>
      <c r="E113" s="14">
        <v>4</v>
      </c>
      <c r="F113" s="14">
        <v>8</v>
      </c>
      <c r="G113" s="14">
        <v>8</v>
      </c>
      <c r="H113" s="14">
        <v>3</v>
      </c>
      <c r="I113" s="14">
        <v>3</v>
      </c>
      <c r="J113" s="14">
        <v>1</v>
      </c>
      <c r="K113" s="14">
        <v>0</v>
      </c>
      <c r="L113" s="14">
        <v>3</v>
      </c>
      <c r="M113" s="14">
        <v>1</v>
      </c>
      <c r="N113" s="14">
        <v>1</v>
      </c>
      <c r="O113" s="14">
        <v>4</v>
      </c>
      <c r="P113" s="14">
        <v>9</v>
      </c>
      <c r="Q113" s="14">
        <v>1</v>
      </c>
      <c r="R113" s="14">
        <v>1</v>
      </c>
      <c r="S113" s="14">
        <v>6</v>
      </c>
      <c r="T113" s="14">
        <v>2</v>
      </c>
      <c r="U113" s="14">
        <v>5</v>
      </c>
      <c r="V113" s="14">
        <v>1</v>
      </c>
      <c r="W113" s="14">
        <v>3</v>
      </c>
      <c r="X113" s="14">
        <v>6</v>
      </c>
      <c r="Y113" s="14">
        <v>1</v>
      </c>
      <c r="Z113" s="14">
        <v>16</v>
      </c>
      <c r="AA113" s="14">
        <v>0</v>
      </c>
      <c r="AB113" s="14">
        <v>0</v>
      </c>
      <c r="AC113" s="14">
        <v>0</v>
      </c>
      <c r="AD113" s="14">
        <v>0</v>
      </c>
      <c r="AE113" s="14">
        <v>3</v>
      </c>
      <c r="AF113" s="14">
        <v>2</v>
      </c>
      <c r="AG113" s="14">
        <v>5</v>
      </c>
      <c r="AH113" s="14">
        <v>3</v>
      </c>
      <c r="AI113" s="14">
        <v>4</v>
      </c>
      <c r="AJ113" s="14">
        <v>6</v>
      </c>
      <c r="AK113" s="14">
        <v>2</v>
      </c>
      <c r="AL113" s="14">
        <v>0</v>
      </c>
      <c r="AM113" s="14">
        <v>1</v>
      </c>
      <c r="AN113" s="14">
        <v>7</v>
      </c>
      <c r="AO113" s="14">
        <v>3</v>
      </c>
      <c r="AP113" s="14">
        <v>3</v>
      </c>
      <c r="AQ113" s="14">
        <v>6</v>
      </c>
      <c r="AR113" s="14">
        <v>6</v>
      </c>
      <c r="AS113" s="14">
        <v>12</v>
      </c>
      <c r="AT113" s="14">
        <v>12</v>
      </c>
      <c r="AU113" s="14">
        <v>6</v>
      </c>
      <c r="AV113" s="14">
        <v>12</v>
      </c>
      <c r="AW113" s="14">
        <v>1</v>
      </c>
      <c r="AX113" s="14">
        <v>2</v>
      </c>
    </row>
    <row r="114" spans="1:50" x14ac:dyDescent="0.35">
      <c r="A114" s="12" t="s">
        <v>222</v>
      </c>
      <c r="B114" s="20"/>
      <c r="C114" s="20">
        <f>C113/$B$113</f>
        <v>0</v>
      </c>
      <c r="D114" s="20">
        <f t="shared" ref="D114:P114" si="229">D113/$B$113</f>
        <v>0</v>
      </c>
      <c r="E114" s="20">
        <f t="shared" si="229"/>
        <v>0.13333333333333333</v>
      </c>
      <c r="F114" s="20">
        <f t="shared" si="229"/>
        <v>0.26666666666666666</v>
      </c>
      <c r="G114" s="20">
        <f t="shared" si="229"/>
        <v>0.26666666666666666</v>
      </c>
      <c r="H114" s="20">
        <f t="shared" si="229"/>
        <v>0.1</v>
      </c>
      <c r="I114" s="20">
        <f t="shared" si="229"/>
        <v>0.1</v>
      </c>
      <c r="J114" s="20">
        <f t="shared" si="229"/>
        <v>3.3333333333333333E-2</v>
      </c>
      <c r="K114" s="20">
        <f t="shared" si="229"/>
        <v>0</v>
      </c>
      <c r="L114" s="20">
        <f t="shared" si="229"/>
        <v>0.1</v>
      </c>
      <c r="M114" s="20">
        <f t="shared" si="229"/>
        <v>3.3333333333333333E-2</v>
      </c>
      <c r="N114" s="20">
        <f t="shared" si="229"/>
        <v>3.3333333333333333E-2</v>
      </c>
      <c r="O114" s="20">
        <f t="shared" si="229"/>
        <v>0.13333333333333333</v>
      </c>
      <c r="P114" s="20">
        <f t="shared" si="229"/>
        <v>0.3</v>
      </c>
      <c r="Q114" s="20" t="s">
        <v>153</v>
      </c>
      <c r="R114" s="20">
        <f t="shared" ref="R114" si="230">R113/$B$113</f>
        <v>3.3333333333333333E-2</v>
      </c>
      <c r="S114" s="20">
        <f t="shared" ref="S114" si="231">S113/$B$113</f>
        <v>0.2</v>
      </c>
      <c r="T114" s="20">
        <f t="shared" ref="T114" si="232">T113/$B$113</f>
        <v>6.6666666666666666E-2</v>
      </c>
      <c r="U114" s="20">
        <f t="shared" ref="U114" si="233">U113/$B$113</f>
        <v>0.16666666666666666</v>
      </c>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row>
    <row r="115" spans="1:50" x14ac:dyDescent="0.35">
      <c r="A115" s="12" t="s">
        <v>223</v>
      </c>
      <c r="B115" s="20">
        <f>B113/50404</f>
        <v>5.9519085786842311E-4</v>
      </c>
      <c r="C115" s="20">
        <v>0.16</v>
      </c>
      <c r="D115" s="20">
        <v>0.158</v>
      </c>
      <c r="E115" s="20">
        <v>0.13500000000000001</v>
      </c>
      <c r="F115" s="20">
        <v>0.14499999999999999</v>
      </c>
      <c r="G115" s="20">
        <v>0.105</v>
      </c>
      <c r="H115" s="20">
        <v>0.10199999999999999</v>
      </c>
      <c r="I115" s="20">
        <v>9.2999999999999999E-2</v>
      </c>
      <c r="J115" s="20">
        <v>0.06</v>
      </c>
      <c r="K115" s="20">
        <v>0.04</v>
      </c>
      <c r="L115" s="20" t="s">
        <v>153</v>
      </c>
      <c r="M115" s="20">
        <v>3.0000000000000001E-3</v>
      </c>
      <c r="N115" s="20">
        <v>2.9000000000000001E-2</v>
      </c>
      <c r="O115" s="20">
        <v>6.7000000000000004E-2</v>
      </c>
      <c r="P115" s="20">
        <v>0.72099999999999997</v>
      </c>
      <c r="Q115" s="20" t="s">
        <v>153</v>
      </c>
      <c r="R115" s="20">
        <v>4.0000000000000001E-3</v>
      </c>
      <c r="S115" s="20">
        <v>0.157</v>
      </c>
      <c r="T115" s="20">
        <v>1.7999999999999999E-2</v>
      </c>
      <c r="U115" s="20" t="s">
        <v>153</v>
      </c>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row>
    <row r="116" spans="1:50" s="1" customFormat="1" x14ac:dyDescent="0.35">
      <c r="A116" s="13" t="s">
        <v>22</v>
      </c>
      <c r="B116" s="13">
        <v>16</v>
      </c>
      <c r="C116" s="14">
        <v>0</v>
      </c>
      <c r="D116" s="14">
        <v>0</v>
      </c>
      <c r="E116" s="14">
        <v>0</v>
      </c>
      <c r="F116" s="14">
        <v>0</v>
      </c>
      <c r="G116" s="14">
        <v>2</v>
      </c>
      <c r="H116" s="14">
        <v>4</v>
      </c>
      <c r="I116" s="14">
        <v>4</v>
      </c>
      <c r="J116" s="14">
        <v>5</v>
      </c>
      <c r="K116" s="14">
        <v>0</v>
      </c>
      <c r="L116" s="14">
        <v>1</v>
      </c>
      <c r="M116" s="14">
        <v>0</v>
      </c>
      <c r="N116" s="14">
        <v>0</v>
      </c>
      <c r="O116" s="14">
        <v>0</v>
      </c>
      <c r="P116" s="14">
        <v>1</v>
      </c>
      <c r="Q116" s="14">
        <v>0</v>
      </c>
      <c r="R116" s="14">
        <v>0</v>
      </c>
      <c r="S116" s="14">
        <v>14</v>
      </c>
      <c r="T116" s="14">
        <v>1</v>
      </c>
      <c r="U116" s="14">
        <v>0</v>
      </c>
      <c r="V116" s="14">
        <v>0</v>
      </c>
      <c r="W116" s="14">
        <v>0</v>
      </c>
      <c r="X116" s="14">
        <v>2</v>
      </c>
      <c r="Y116" s="14">
        <v>0</v>
      </c>
      <c r="Z116" s="14">
        <v>12</v>
      </c>
      <c r="AA116" s="14">
        <v>1</v>
      </c>
      <c r="AB116" s="14">
        <v>0</v>
      </c>
      <c r="AC116" s="14">
        <v>0</v>
      </c>
      <c r="AD116" s="14">
        <v>1</v>
      </c>
      <c r="AE116" s="14">
        <v>0</v>
      </c>
      <c r="AF116" s="14">
        <v>3</v>
      </c>
      <c r="AG116" s="14">
        <v>10</v>
      </c>
      <c r="AH116" s="14">
        <v>1</v>
      </c>
      <c r="AI116" s="14">
        <v>2</v>
      </c>
      <c r="AJ116" s="14">
        <v>0</v>
      </c>
      <c r="AK116" s="14">
        <v>0</v>
      </c>
      <c r="AL116" s="14">
        <v>0</v>
      </c>
      <c r="AM116" s="14">
        <v>0</v>
      </c>
      <c r="AN116" s="14">
        <v>0</v>
      </c>
      <c r="AO116" s="14">
        <v>1</v>
      </c>
      <c r="AP116" s="14">
        <v>0</v>
      </c>
      <c r="AQ116" s="14">
        <v>1</v>
      </c>
      <c r="AR116" s="14">
        <v>10</v>
      </c>
      <c r="AS116" s="14">
        <v>4</v>
      </c>
      <c r="AT116" s="14">
        <v>3</v>
      </c>
      <c r="AU116" s="14">
        <v>8</v>
      </c>
      <c r="AV116" s="14">
        <v>3</v>
      </c>
      <c r="AW116" s="14">
        <v>0</v>
      </c>
      <c r="AX116" s="14">
        <v>0</v>
      </c>
    </row>
    <row r="117" spans="1:50" s="1" customFormat="1" x14ac:dyDescent="0.35">
      <c r="A117" s="13" t="s">
        <v>21</v>
      </c>
      <c r="B117" s="13">
        <v>7</v>
      </c>
      <c r="C117" s="14">
        <v>0</v>
      </c>
      <c r="D117" s="14">
        <v>0</v>
      </c>
      <c r="E117" s="14">
        <v>1</v>
      </c>
      <c r="F117" s="14">
        <v>1</v>
      </c>
      <c r="G117" s="14">
        <v>0</v>
      </c>
      <c r="H117" s="14">
        <v>1</v>
      </c>
      <c r="I117" s="14">
        <v>0</v>
      </c>
      <c r="J117" s="14">
        <v>3</v>
      </c>
      <c r="K117" s="14">
        <v>1</v>
      </c>
      <c r="L117" s="14">
        <v>0</v>
      </c>
      <c r="M117" s="14">
        <v>0</v>
      </c>
      <c r="N117" s="14">
        <v>0</v>
      </c>
      <c r="O117" s="14">
        <v>0</v>
      </c>
      <c r="P117" s="14">
        <v>1</v>
      </c>
      <c r="Q117" s="14">
        <v>0</v>
      </c>
      <c r="R117" s="14">
        <v>0</v>
      </c>
      <c r="S117" s="14">
        <v>6</v>
      </c>
      <c r="T117" s="14">
        <v>0</v>
      </c>
      <c r="U117" s="14">
        <v>0</v>
      </c>
      <c r="V117" s="14">
        <v>0</v>
      </c>
      <c r="W117" s="14">
        <v>0</v>
      </c>
      <c r="X117" s="14">
        <v>1</v>
      </c>
      <c r="Y117" s="14">
        <v>0</v>
      </c>
      <c r="Z117" s="14">
        <v>6</v>
      </c>
      <c r="AA117" s="14">
        <v>0</v>
      </c>
      <c r="AB117" s="14">
        <v>0</v>
      </c>
      <c r="AC117" s="14">
        <v>0</v>
      </c>
      <c r="AD117" s="14">
        <v>0</v>
      </c>
      <c r="AE117" s="14">
        <v>0</v>
      </c>
      <c r="AF117" s="14">
        <v>1</v>
      </c>
      <c r="AG117" s="14">
        <v>3</v>
      </c>
      <c r="AH117" s="14">
        <v>2</v>
      </c>
      <c r="AI117" s="14">
        <v>1</v>
      </c>
      <c r="AJ117" s="14">
        <v>0</v>
      </c>
      <c r="AK117" s="14">
        <v>0</v>
      </c>
      <c r="AL117" s="14">
        <v>0</v>
      </c>
      <c r="AM117" s="14">
        <v>0</v>
      </c>
      <c r="AN117" s="14">
        <v>0</v>
      </c>
      <c r="AO117" s="14">
        <v>0</v>
      </c>
      <c r="AP117" s="14">
        <v>0</v>
      </c>
      <c r="AQ117" s="14">
        <v>1</v>
      </c>
      <c r="AR117" s="14">
        <v>3</v>
      </c>
      <c r="AS117" s="14">
        <v>3</v>
      </c>
      <c r="AT117" s="14">
        <v>1</v>
      </c>
      <c r="AU117" s="14">
        <v>4</v>
      </c>
      <c r="AV117" s="14">
        <v>2</v>
      </c>
      <c r="AW117" s="14">
        <v>1</v>
      </c>
      <c r="AX117" s="14">
        <v>0</v>
      </c>
    </row>
    <row r="118" spans="1:50" x14ac:dyDescent="0.35">
      <c r="A118" s="12" t="s">
        <v>224</v>
      </c>
      <c r="B118" s="20"/>
      <c r="C118" s="20">
        <f>C117/$B$117</f>
        <v>0</v>
      </c>
      <c r="D118" s="20">
        <f t="shared" ref="D118:P118" si="234">D117/$B$117</f>
        <v>0</v>
      </c>
      <c r="E118" s="20">
        <f t="shared" si="234"/>
        <v>0.14285714285714285</v>
      </c>
      <c r="F118" s="20">
        <f t="shared" si="234"/>
        <v>0.14285714285714285</v>
      </c>
      <c r="G118" s="20">
        <f t="shared" si="234"/>
        <v>0</v>
      </c>
      <c r="H118" s="20">
        <f t="shared" si="234"/>
        <v>0.14285714285714285</v>
      </c>
      <c r="I118" s="20">
        <f t="shared" si="234"/>
        <v>0</v>
      </c>
      <c r="J118" s="20">
        <f t="shared" si="234"/>
        <v>0.42857142857142855</v>
      </c>
      <c r="K118" s="20">
        <f t="shared" si="234"/>
        <v>0.14285714285714285</v>
      </c>
      <c r="L118" s="20">
        <f t="shared" si="234"/>
        <v>0</v>
      </c>
      <c r="M118" s="20">
        <f t="shared" si="234"/>
        <v>0</v>
      </c>
      <c r="N118" s="20">
        <f t="shared" si="234"/>
        <v>0</v>
      </c>
      <c r="O118" s="20">
        <f t="shared" si="234"/>
        <v>0</v>
      </c>
      <c r="P118" s="20">
        <f t="shared" si="234"/>
        <v>0.14285714285714285</v>
      </c>
      <c r="Q118" s="20" t="s">
        <v>153</v>
      </c>
      <c r="R118" s="20">
        <f t="shared" ref="R118" si="235">R117/$B$117</f>
        <v>0</v>
      </c>
      <c r="S118" s="20">
        <f t="shared" ref="S118" si="236">S117/$B$117</f>
        <v>0.8571428571428571</v>
      </c>
      <c r="T118" s="20">
        <f t="shared" ref="T118" si="237">T117/$B$117</f>
        <v>0</v>
      </c>
      <c r="U118" s="20">
        <f t="shared" ref="U118" si="238">U117/$B$117</f>
        <v>0</v>
      </c>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row>
    <row r="119" spans="1:50" x14ac:dyDescent="0.35">
      <c r="A119" s="12" t="s">
        <v>225</v>
      </c>
      <c r="B119" s="20">
        <f>B117/30853</f>
        <v>2.2688231290312125E-4</v>
      </c>
      <c r="C119" s="20">
        <v>0.14199999999999999</v>
      </c>
      <c r="D119" s="20">
        <v>0.124</v>
      </c>
      <c r="E119" s="20">
        <v>0.124</v>
      </c>
      <c r="F119" s="20">
        <v>0.17</v>
      </c>
      <c r="G119" s="20">
        <v>0.125</v>
      </c>
      <c r="H119" s="20">
        <v>0.113</v>
      </c>
      <c r="I119" s="20">
        <v>0.10299999999999999</v>
      </c>
      <c r="J119" s="20">
        <v>6.5000000000000002E-2</v>
      </c>
      <c r="K119" s="20">
        <v>3.4000000000000002E-2</v>
      </c>
      <c r="L119" s="20" t="s">
        <v>153</v>
      </c>
      <c r="M119" s="20">
        <v>3.0000000000000001E-3</v>
      </c>
      <c r="N119" s="20">
        <v>0.127</v>
      </c>
      <c r="O119" s="20">
        <v>5.6000000000000001E-2</v>
      </c>
      <c r="P119" s="20">
        <v>0.215</v>
      </c>
      <c r="Q119" s="20" t="s">
        <v>153</v>
      </c>
      <c r="R119" s="20">
        <v>4.0000000000000001E-3</v>
      </c>
      <c r="S119" s="20">
        <v>0.54200000000000004</v>
      </c>
      <c r="T119" s="20">
        <v>5.1999999999999998E-2</v>
      </c>
      <c r="U119" s="20" t="s">
        <v>153</v>
      </c>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row>
    <row r="120" spans="1:50" s="1" customFormat="1" x14ac:dyDescent="0.35">
      <c r="A120" s="13" t="s">
        <v>12</v>
      </c>
      <c r="B120" s="13">
        <v>2</v>
      </c>
      <c r="C120" s="14">
        <v>0</v>
      </c>
      <c r="D120" s="14">
        <v>0</v>
      </c>
      <c r="E120" s="14">
        <v>1</v>
      </c>
      <c r="F120" s="14">
        <v>1</v>
      </c>
      <c r="G120" s="14">
        <v>0</v>
      </c>
      <c r="H120" s="14">
        <v>0</v>
      </c>
      <c r="I120" s="14">
        <v>0</v>
      </c>
      <c r="J120" s="14">
        <v>0</v>
      </c>
      <c r="K120" s="14">
        <v>0</v>
      </c>
      <c r="L120" s="14">
        <v>0</v>
      </c>
      <c r="M120" s="14">
        <v>0</v>
      </c>
      <c r="N120" s="14">
        <v>1</v>
      </c>
      <c r="O120" s="14">
        <v>0</v>
      </c>
      <c r="P120" s="14">
        <v>0</v>
      </c>
      <c r="Q120" s="14">
        <v>0</v>
      </c>
      <c r="R120" s="14">
        <v>0</v>
      </c>
      <c r="S120" s="14">
        <v>1</v>
      </c>
      <c r="T120" s="14">
        <v>0</v>
      </c>
      <c r="U120" s="14">
        <v>0</v>
      </c>
      <c r="V120" s="14">
        <v>0</v>
      </c>
      <c r="W120" s="14">
        <v>0</v>
      </c>
      <c r="X120" s="14">
        <v>0</v>
      </c>
      <c r="Y120" s="14">
        <v>0</v>
      </c>
      <c r="Z120" s="14">
        <v>2</v>
      </c>
      <c r="AA120" s="14">
        <v>0</v>
      </c>
      <c r="AB120" s="14">
        <v>0</v>
      </c>
      <c r="AC120" s="14">
        <v>0</v>
      </c>
      <c r="AD120" s="14">
        <v>0</v>
      </c>
      <c r="AE120" s="14">
        <v>0</v>
      </c>
      <c r="AF120" s="14">
        <v>0</v>
      </c>
      <c r="AG120" s="14">
        <v>0</v>
      </c>
      <c r="AH120" s="14">
        <v>1</v>
      </c>
      <c r="AI120" s="14">
        <v>1</v>
      </c>
      <c r="AJ120" s="14">
        <v>0</v>
      </c>
      <c r="AK120" s="14">
        <v>0</v>
      </c>
      <c r="AL120" s="14">
        <v>0</v>
      </c>
      <c r="AM120" s="14">
        <v>0</v>
      </c>
      <c r="AN120" s="14">
        <v>0</v>
      </c>
      <c r="AO120" s="14">
        <v>0</v>
      </c>
      <c r="AP120" s="14">
        <v>0</v>
      </c>
      <c r="AQ120" s="14">
        <v>0</v>
      </c>
      <c r="AR120" s="14">
        <v>1</v>
      </c>
      <c r="AS120" s="14">
        <v>1</v>
      </c>
      <c r="AT120" s="14">
        <v>1</v>
      </c>
      <c r="AU120" s="14">
        <v>0</v>
      </c>
      <c r="AV120" s="14">
        <v>0</v>
      </c>
      <c r="AW120" s="14">
        <v>0</v>
      </c>
      <c r="AX120" s="14">
        <v>0</v>
      </c>
    </row>
    <row r="121" spans="1:50" x14ac:dyDescent="0.35">
      <c r="A121" s="12" t="s">
        <v>226</v>
      </c>
      <c r="B121" s="20"/>
      <c r="C121" s="20">
        <f>C120/$B$120</f>
        <v>0</v>
      </c>
      <c r="D121" s="20">
        <f t="shared" ref="D121:P121" si="239">D120/$B$120</f>
        <v>0</v>
      </c>
      <c r="E121" s="20">
        <f t="shared" si="239"/>
        <v>0.5</v>
      </c>
      <c r="F121" s="20">
        <f t="shared" si="239"/>
        <v>0.5</v>
      </c>
      <c r="G121" s="20">
        <f t="shared" si="239"/>
        <v>0</v>
      </c>
      <c r="H121" s="20">
        <f t="shared" si="239"/>
        <v>0</v>
      </c>
      <c r="I121" s="20">
        <f t="shared" si="239"/>
        <v>0</v>
      </c>
      <c r="J121" s="20">
        <f t="shared" si="239"/>
        <v>0</v>
      </c>
      <c r="K121" s="20">
        <f t="shared" si="239"/>
        <v>0</v>
      </c>
      <c r="L121" s="20">
        <f t="shared" si="239"/>
        <v>0</v>
      </c>
      <c r="M121" s="20">
        <f t="shared" si="239"/>
        <v>0</v>
      </c>
      <c r="N121" s="20">
        <f t="shared" si="239"/>
        <v>0.5</v>
      </c>
      <c r="O121" s="20">
        <f t="shared" si="239"/>
        <v>0</v>
      </c>
      <c r="P121" s="20">
        <f t="shared" si="239"/>
        <v>0</v>
      </c>
      <c r="Q121" s="20" t="s">
        <v>153</v>
      </c>
      <c r="R121" s="20">
        <f t="shared" ref="R121" si="240">R120/$B$120</f>
        <v>0</v>
      </c>
      <c r="S121" s="20">
        <f t="shared" ref="S121" si="241">S120/$B$120</f>
        <v>0.5</v>
      </c>
      <c r="T121" s="20">
        <f t="shared" ref="T121" si="242">T120/$B$120</f>
        <v>0</v>
      </c>
      <c r="U121" s="20">
        <f t="shared" ref="U121" si="243">U120/$B$120</f>
        <v>0</v>
      </c>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row>
    <row r="122" spans="1:50" x14ac:dyDescent="0.35">
      <c r="A122" s="12" t="s">
        <v>227</v>
      </c>
      <c r="B122" s="20">
        <f>B120/8478</f>
        <v>2.3590469450342062E-4</v>
      </c>
      <c r="C122" s="20">
        <v>0.14399999999999999</v>
      </c>
      <c r="D122" s="20">
        <v>0.14499999999999999</v>
      </c>
      <c r="E122" s="20">
        <v>0.13100000000000001</v>
      </c>
      <c r="F122" s="20">
        <v>0.14299999999999999</v>
      </c>
      <c r="G122" s="20">
        <v>0.13</v>
      </c>
      <c r="H122" s="20">
        <v>0.14199999999999999</v>
      </c>
      <c r="I122" s="20">
        <v>9.2999999999999999E-2</v>
      </c>
      <c r="J122" s="20">
        <v>4.7E-2</v>
      </c>
      <c r="K122" s="20">
        <v>2.5000000000000001E-2</v>
      </c>
      <c r="L122" s="20" t="s">
        <v>153</v>
      </c>
      <c r="M122" s="20">
        <v>3.0000000000000001E-3</v>
      </c>
      <c r="N122" s="20">
        <v>0.33200000000000002</v>
      </c>
      <c r="O122" s="20">
        <v>1.4999999999999999E-2</v>
      </c>
      <c r="P122" s="20">
        <v>0.106</v>
      </c>
      <c r="Q122" s="20" t="s">
        <v>153</v>
      </c>
      <c r="R122" s="20">
        <v>3.0000000000000001E-3</v>
      </c>
      <c r="S122" s="20">
        <v>0.51800000000000002</v>
      </c>
      <c r="T122" s="20">
        <v>0.02</v>
      </c>
      <c r="U122" s="20" t="s">
        <v>153</v>
      </c>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row>
    <row r="123" spans="1:50" s="1" customFormat="1" x14ac:dyDescent="0.35">
      <c r="A123" s="13" t="s">
        <v>51</v>
      </c>
      <c r="B123" s="13">
        <v>3</v>
      </c>
      <c r="C123" s="14">
        <v>0</v>
      </c>
      <c r="D123" s="14">
        <v>1</v>
      </c>
      <c r="E123" s="14">
        <v>1</v>
      </c>
      <c r="F123" s="14">
        <v>0</v>
      </c>
      <c r="G123" s="14">
        <v>0</v>
      </c>
      <c r="H123" s="14">
        <v>1</v>
      </c>
      <c r="I123" s="14">
        <v>0</v>
      </c>
      <c r="J123" s="14">
        <v>0</v>
      </c>
      <c r="K123" s="14">
        <v>0</v>
      </c>
      <c r="L123" s="14">
        <v>0</v>
      </c>
      <c r="M123" s="14">
        <v>0</v>
      </c>
      <c r="N123" s="14">
        <v>0</v>
      </c>
      <c r="O123" s="14">
        <v>0</v>
      </c>
      <c r="P123" s="14">
        <v>0</v>
      </c>
      <c r="Q123" s="14">
        <v>1</v>
      </c>
      <c r="R123" s="14">
        <v>0</v>
      </c>
      <c r="S123" s="14">
        <v>1</v>
      </c>
      <c r="T123" s="14">
        <v>0</v>
      </c>
      <c r="U123" s="14">
        <v>1</v>
      </c>
      <c r="V123" s="14">
        <v>1</v>
      </c>
      <c r="W123" s="14">
        <v>1</v>
      </c>
      <c r="X123" s="14">
        <v>0</v>
      </c>
      <c r="Y123" s="14">
        <v>0</v>
      </c>
      <c r="Z123" s="14">
        <v>1</v>
      </c>
      <c r="AA123" s="14">
        <v>0</v>
      </c>
      <c r="AB123" s="14">
        <v>0</v>
      </c>
      <c r="AC123" s="14">
        <v>0</v>
      </c>
      <c r="AD123" s="14">
        <v>0</v>
      </c>
      <c r="AE123" s="14">
        <v>0</v>
      </c>
      <c r="AF123" s="14">
        <v>0</v>
      </c>
      <c r="AG123" s="14">
        <v>1</v>
      </c>
      <c r="AH123" s="14">
        <v>0</v>
      </c>
      <c r="AI123" s="14">
        <v>1</v>
      </c>
      <c r="AJ123" s="14">
        <v>1</v>
      </c>
      <c r="AK123" s="14">
        <v>0</v>
      </c>
      <c r="AL123" s="14">
        <v>0</v>
      </c>
      <c r="AM123" s="14">
        <v>0</v>
      </c>
      <c r="AN123" s="14">
        <v>0</v>
      </c>
      <c r="AO123" s="14">
        <v>0</v>
      </c>
      <c r="AP123" s="14">
        <v>0</v>
      </c>
      <c r="AQ123" s="14">
        <v>1</v>
      </c>
      <c r="AR123" s="14">
        <v>1</v>
      </c>
      <c r="AS123" s="14">
        <v>1</v>
      </c>
      <c r="AT123" s="14">
        <v>1</v>
      </c>
      <c r="AU123" s="14">
        <v>0</v>
      </c>
      <c r="AV123" s="14">
        <v>3</v>
      </c>
      <c r="AW123" s="14">
        <v>0</v>
      </c>
      <c r="AX123" s="14">
        <v>0</v>
      </c>
    </row>
    <row r="124" spans="1:50" x14ac:dyDescent="0.35">
      <c r="A124" s="12" t="s">
        <v>228</v>
      </c>
      <c r="B124" s="20"/>
      <c r="C124" s="20">
        <f>C123/$B$123</f>
        <v>0</v>
      </c>
      <c r="D124" s="20">
        <f t="shared" ref="D124:P124" si="244">D123/$B$123</f>
        <v>0.33333333333333331</v>
      </c>
      <c r="E124" s="20">
        <f t="shared" si="244"/>
        <v>0.33333333333333331</v>
      </c>
      <c r="F124" s="20">
        <f t="shared" si="244"/>
        <v>0</v>
      </c>
      <c r="G124" s="20">
        <f t="shared" si="244"/>
        <v>0</v>
      </c>
      <c r="H124" s="20">
        <f t="shared" si="244"/>
        <v>0.33333333333333331</v>
      </c>
      <c r="I124" s="20">
        <f t="shared" si="244"/>
        <v>0</v>
      </c>
      <c r="J124" s="20">
        <f t="shared" si="244"/>
        <v>0</v>
      </c>
      <c r="K124" s="20">
        <f t="shared" si="244"/>
        <v>0</v>
      </c>
      <c r="L124" s="20">
        <f t="shared" si="244"/>
        <v>0</v>
      </c>
      <c r="M124" s="20">
        <f t="shared" si="244"/>
        <v>0</v>
      </c>
      <c r="N124" s="20">
        <f t="shared" si="244"/>
        <v>0</v>
      </c>
      <c r="O124" s="20">
        <f t="shared" si="244"/>
        <v>0</v>
      </c>
      <c r="P124" s="20">
        <f t="shared" si="244"/>
        <v>0</v>
      </c>
      <c r="Q124" s="20" t="s">
        <v>153</v>
      </c>
      <c r="R124" s="20">
        <f t="shared" ref="R124" si="245">R123/$B$123</f>
        <v>0</v>
      </c>
      <c r="S124" s="20">
        <f t="shared" ref="S124" si="246">S123/$B$123</f>
        <v>0.33333333333333331</v>
      </c>
      <c r="T124" s="20">
        <f t="shared" ref="T124" si="247">T123/$B$123</f>
        <v>0</v>
      </c>
      <c r="U124" s="20">
        <f t="shared" ref="U124" si="248">U123/$B$123</f>
        <v>0.33333333333333331</v>
      </c>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row>
    <row r="125" spans="1:50" x14ac:dyDescent="0.35">
      <c r="A125" s="12" t="s">
        <v>229</v>
      </c>
      <c r="B125" s="20">
        <f>B123/6808</f>
        <v>4.4065804935370154E-4</v>
      </c>
      <c r="C125" s="20">
        <v>0.114</v>
      </c>
      <c r="D125" s="20">
        <v>8.6999999999999994E-2</v>
      </c>
      <c r="E125" s="20">
        <v>0.123</v>
      </c>
      <c r="F125" s="20">
        <v>0.158</v>
      </c>
      <c r="G125" s="20">
        <v>0.126</v>
      </c>
      <c r="H125" s="20">
        <v>0.127</v>
      </c>
      <c r="I125" s="20">
        <v>0.13</v>
      </c>
      <c r="J125" s="20">
        <v>9.7000000000000003E-2</v>
      </c>
      <c r="K125" s="20">
        <v>3.9E-2</v>
      </c>
      <c r="L125" s="20" t="s">
        <v>153</v>
      </c>
      <c r="M125" s="20">
        <v>3.0000000000000001E-3</v>
      </c>
      <c r="N125" s="20">
        <v>0.10199999999999999</v>
      </c>
      <c r="O125" s="20">
        <v>1.9E-2</v>
      </c>
      <c r="P125" s="20">
        <v>8.8999999999999996E-2</v>
      </c>
      <c r="Q125" s="20" t="s">
        <v>153</v>
      </c>
      <c r="R125" s="20">
        <v>3.0000000000000001E-3</v>
      </c>
      <c r="S125" s="20">
        <v>0.74299999999999999</v>
      </c>
      <c r="T125" s="20">
        <v>3.6999999999999998E-2</v>
      </c>
      <c r="U125" s="20" t="s">
        <v>153</v>
      </c>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row>
    <row r="126" spans="1:50" s="1" customFormat="1" x14ac:dyDescent="0.35">
      <c r="A126" s="13" t="s">
        <v>17</v>
      </c>
      <c r="B126" s="13">
        <v>23</v>
      </c>
      <c r="C126" s="14">
        <v>0</v>
      </c>
      <c r="D126" s="14">
        <v>0</v>
      </c>
      <c r="E126" s="14">
        <v>4</v>
      </c>
      <c r="F126" s="14">
        <v>3</v>
      </c>
      <c r="G126" s="14">
        <v>2</v>
      </c>
      <c r="H126" s="14">
        <v>6</v>
      </c>
      <c r="I126" s="14">
        <v>6</v>
      </c>
      <c r="J126" s="14">
        <v>2</v>
      </c>
      <c r="K126" s="14">
        <v>0</v>
      </c>
      <c r="L126" s="14">
        <v>0</v>
      </c>
      <c r="M126" s="14">
        <v>1</v>
      </c>
      <c r="N126" s="14">
        <v>4</v>
      </c>
      <c r="O126" s="14">
        <v>0</v>
      </c>
      <c r="P126" s="14">
        <v>2</v>
      </c>
      <c r="Q126" s="14">
        <v>0</v>
      </c>
      <c r="R126" s="14">
        <v>0</v>
      </c>
      <c r="S126" s="14">
        <v>13</v>
      </c>
      <c r="T126" s="14">
        <v>1</v>
      </c>
      <c r="U126" s="14">
        <v>2</v>
      </c>
      <c r="V126" s="14">
        <v>0</v>
      </c>
      <c r="W126" s="14">
        <v>0</v>
      </c>
      <c r="X126" s="14">
        <v>1</v>
      </c>
      <c r="Y126" s="14">
        <v>0</v>
      </c>
      <c r="Z126" s="14">
        <v>20</v>
      </c>
      <c r="AA126" s="14">
        <v>0</v>
      </c>
      <c r="AB126" s="14">
        <v>0</v>
      </c>
      <c r="AC126" s="14">
        <v>0</v>
      </c>
      <c r="AD126" s="14">
        <v>0</v>
      </c>
      <c r="AE126" s="14">
        <v>2</v>
      </c>
      <c r="AF126" s="14">
        <v>4</v>
      </c>
      <c r="AG126" s="14">
        <v>8</v>
      </c>
      <c r="AH126" s="14">
        <v>3</v>
      </c>
      <c r="AI126" s="14">
        <v>4</v>
      </c>
      <c r="AJ126" s="14">
        <v>1</v>
      </c>
      <c r="AK126" s="14">
        <v>0</v>
      </c>
      <c r="AL126" s="14">
        <v>0</v>
      </c>
      <c r="AM126" s="14">
        <v>0</v>
      </c>
      <c r="AN126" s="14">
        <v>3</v>
      </c>
      <c r="AO126" s="14">
        <v>1</v>
      </c>
      <c r="AP126" s="14">
        <v>1</v>
      </c>
      <c r="AQ126" s="14">
        <v>1</v>
      </c>
      <c r="AR126" s="14">
        <v>11</v>
      </c>
      <c r="AS126" s="14">
        <v>9</v>
      </c>
      <c r="AT126" s="14">
        <v>6</v>
      </c>
      <c r="AU126" s="14">
        <v>7</v>
      </c>
      <c r="AV126" s="14">
        <v>5</v>
      </c>
      <c r="AW126" s="14">
        <v>2</v>
      </c>
      <c r="AX126" s="14">
        <v>0</v>
      </c>
    </row>
    <row r="127" spans="1:50" x14ac:dyDescent="0.35">
      <c r="A127" s="12" t="s">
        <v>230</v>
      </c>
      <c r="B127" s="20"/>
      <c r="C127" s="20">
        <f>C126/$B$126</f>
        <v>0</v>
      </c>
      <c r="D127" s="20">
        <f t="shared" ref="D127:P127" si="249">D126/$B$126</f>
        <v>0</v>
      </c>
      <c r="E127" s="20">
        <f t="shared" si="249"/>
        <v>0.17391304347826086</v>
      </c>
      <c r="F127" s="20">
        <f t="shared" si="249"/>
        <v>0.13043478260869565</v>
      </c>
      <c r="G127" s="20">
        <f t="shared" si="249"/>
        <v>8.6956521739130432E-2</v>
      </c>
      <c r="H127" s="20">
        <f t="shared" si="249"/>
        <v>0.2608695652173913</v>
      </c>
      <c r="I127" s="20">
        <f t="shared" si="249"/>
        <v>0.2608695652173913</v>
      </c>
      <c r="J127" s="20">
        <f t="shared" si="249"/>
        <v>8.6956521739130432E-2</v>
      </c>
      <c r="K127" s="20">
        <f t="shared" si="249"/>
        <v>0</v>
      </c>
      <c r="L127" s="20">
        <f t="shared" si="249"/>
        <v>0</v>
      </c>
      <c r="M127" s="20">
        <f t="shared" si="249"/>
        <v>4.3478260869565216E-2</v>
      </c>
      <c r="N127" s="20">
        <f t="shared" si="249"/>
        <v>0.17391304347826086</v>
      </c>
      <c r="O127" s="20">
        <f t="shared" si="249"/>
        <v>0</v>
      </c>
      <c r="P127" s="20">
        <f t="shared" si="249"/>
        <v>8.6956521739130432E-2</v>
      </c>
      <c r="Q127" s="20" t="s">
        <v>153</v>
      </c>
      <c r="R127" s="20">
        <f t="shared" ref="R127" si="250">R126/$B$126</f>
        <v>0</v>
      </c>
      <c r="S127" s="20">
        <f t="shared" ref="S127" si="251">S126/$B$126</f>
        <v>0.56521739130434778</v>
      </c>
      <c r="T127" s="20">
        <f t="shared" ref="T127" si="252">T126/$B$126</f>
        <v>4.3478260869565216E-2</v>
      </c>
      <c r="U127" s="20">
        <f t="shared" ref="U127" si="253">U126/$B$126</f>
        <v>8.6956521739130432E-2</v>
      </c>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row>
    <row r="128" spans="1:50" x14ac:dyDescent="0.35">
      <c r="A128" s="12" t="s">
        <v>231</v>
      </c>
      <c r="B128" s="20">
        <f>B126/74511</f>
        <v>3.0867925541195262E-4</v>
      </c>
      <c r="C128" s="20">
        <v>0.11700000000000001</v>
      </c>
      <c r="D128" s="20">
        <v>0.17</v>
      </c>
      <c r="E128" s="20">
        <v>0.16</v>
      </c>
      <c r="F128" s="20">
        <v>0.18</v>
      </c>
      <c r="G128" s="20">
        <v>0.11700000000000001</v>
      </c>
      <c r="H128" s="20">
        <v>9.0999999999999998E-2</v>
      </c>
      <c r="I128" s="20">
        <v>8.2000000000000003E-2</v>
      </c>
      <c r="J128" s="20">
        <v>5.0999999999999997E-2</v>
      </c>
      <c r="K128" s="20">
        <v>3.2000000000000001E-2</v>
      </c>
      <c r="L128" s="20" t="s">
        <v>153</v>
      </c>
      <c r="M128" s="20">
        <v>4.0000000000000001E-3</v>
      </c>
      <c r="N128" s="20">
        <v>0.29099999999999998</v>
      </c>
      <c r="O128" s="20">
        <v>2.5000000000000001E-2</v>
      </c>
      <c r="P128" s="20">
        <v>0.16300000000000001</v>
      </c>
      <c r="Q128" s="20" t="s">
        <v>153</v>
      </c>
      <c r="R128" s="20">
        <v>2E-3</v>
      </c>
      <c r="S128" s="20">
        <v>0.47099999999999997</v>
      </c>
      <c r="T128" s="20">
        <v>0.04</v>
      </c>
      <c r="U128" s="20" t="s">
        <v>153</v>
      </c>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row>
    <row r="129" spans="1:50" s="1" customFormat="1" x14ac:dyDescent="0.35">
      <c r="A129" s="13" t="s">
        <v>48</v>
      </c>
      <c r="B129" s="13">
        <v>41</v>
      </c>
      <c r="C129" s="14">
        <v>0</v>
      </c>
      <c r="D129" s="14">
        <v>0</v>
      </c>
      <c r="E129" s="14">
        <v>6</v>
      </c>
      <c r="F129" s="14">
        <v>6</v>
      </c>
      <c r="G129" s="14">
        <v>6</v>
      </c>
      <c r="H129" s="14">
        <v>4</v>
      </c>
      <c r="I129" s="14">
        <v>7</v>
      </c>
      <c r="J129" s="14">
        <v>8</v>
      </c>
      <c r="K129" s="14">
        <v>0</v>
      </c>
      <c r="L129" s="14">
        <v>4</v>
      </c>
      <c r="M129" s="14">
        <v>0</v>
      </c>
      <c r="N129" s="14">
        <v>4</v>
      </c>
      <c r="O129" s="14">
        <v>3</v>
      </c>
      <c r="P129" s="14">
        <v>4</v>
      </c>
      <c r="Q129" s="14">
        <v>0</v>
      </c>
      <c r="R129" s="14">
        <v>1</v>
      </c>
      <c r="S129" s="14">
        <v>17</v>
      </c>
      <c r="T129" s="14">
        <v>5</v>
      </c>
      <c r="U129" s="14">
        <v>7</v>
      </c>
      <c r="V129" s="14">
        <v>0</v>
      </c>
      <c r="W129" s="14">
        <v>1</v>
      </c>
      <c r="X129" s="14">
        <v>2</v>
      </c>
      <c r="Y129" s="14">
        <v>2</v>
      </c>
      <c r="Z129" s="14">
        <v>30</v>
      </c>
      <c r="AA129" s="14">
        <v>0</v>
      </c>
      <c r="AB129" s="14">
        <v>0</v>
      </c>
      <c r="AC129" s="14">
        <v>0</v>
      </c>
      <c r="AD129" s="14">
        <v>0</v>
      </c>
      <c r="AE129" s="14">
        <v>6</v>
      </c>
      <c r="AF129" s="14">
        <v>7</v>
      </c>
      <c r="AG129" s="14">
        <v>22</v>
      </c>
      <c r="AH129" s="14">
        <v>5</v>
      </c>
      <c r="AI129" s="14">
        <v>1</v>
      </c>
      <c r="AJ129" s="14">
        <v>0</v>
      </c>
      <c r="AK129" s="14">
        <v>0</v>
      </c>
      <c r="AL129" s="14">
        <v>0</v>
      </c>
      <c r="AM129" s="14">
        <v>0</v>
      </c>
      <c r="AN129" s="14">
        <v>6</v>
      </c>
      <c r="AO129" s="14">
        <v>3</v>
      </c>
      <c r="AP129" s="14">
        <v>2</v>
      </c>
      <c r="AQ129" s="14">
        <v>2</v>
      </c>
      <c r="AR129" s="14">
        <v>18</v>
      </c>
      <c r="AS129" s="14">
        <v>16</v>
      </c>
      <c r="AT129" s="14">
        <v>4</v>
      </c>
      <c r="AU129" s="14">
        <v>16</v>
      </c>
      <c r="AV129" s="14">
        <v>14</v>
      </c>
      <c r="AW129" s="14">
        <v>7</v>
      </c>
      <c r="AX129" s="14">
        <v>4</v>
      </c>
    </row>
    <row r="130" spans="1:50" x14ac:dyDescent="0.35">
      <c r="A130" s="12" t="s">
        <v>232</v>
      </c>
      <c r="B130" s="20"/>
      <c r="C130" s="20">
        <f>C129/$B$129</f>
        <v>0</v>
      </c>
      <c r="D130" s="20">
        <f t="shared" ref="D130:P130" si="254">D129/$B$129</f>
        <v>0</v>
      </c>
      <c r="E130" s="20">
        <f t="shared" si="254"/>
        <v>0.14634146341463414</v>
      </c>
      <c r="F130" s="20">
        <f t="shared" si="254"/>
        <v>0.14634146341463414</v>
      </c>
      <c r="G130" s="20">
        <f t="shared" si="254"/>
        <v>0.14634146341463414</v>
      </c>
      <c r="H130" s="20">
        <f t="shared" si="254"/>
        <v>9.7560975609756101E-2</v>
      </c>
      <c r="I130" s="20">
        <f t="shared" si="254"/>
        <v>0.17073170731707318</v>
      </c>
      <c r="J130" s="20">
        <f t="shared" si="254"/>
        <v>0.1951219512195122</v>
      </c>
      <c r="K130" s="20">
        <f t="shared" si="254"/>
        <v>0</v>
      </c>
      <c r="L130" s="20">
        <f t="shared" si="254"/>
        <v>9.7560975609756101E-2</v>
      </c>
      <c r="M130" s="20">
        <f t="shared" si="254"/>
        <v>0</v>
      </c>
      <c r="N130" s="20">
        <f t="shared" si="254"/>
        <v>9.7560975609756101E-2</v>
      </c>
      <c r="O130" s="20">
        <f t="shared" si="254"/>
        <v>7.3170731707317069E-2</v>
      </c>
      <c r="P130" s="20">
        <f t="shared" si="254"/>
        <v>9.7560975609756101E-2</v>
      </c>
      <c r="Q130" s="20" t="s">
        <v>153</v>
      </c>
      <c r="R130" s="20">
        <f t="shared" ref="R130" si="255">R129/$B$129</f>
        <v>2.4390243902439025E-2</v>
      </c>
      <c r="S130" s="20">
        <f t="shared" ref="S130" si="256">S129/$B$129</f>
        <v>0.41463414634146339</v>
      </c>
      <c r="T130" s="20">
        <f t="shared" ref="T130" si="257">T129/$B$129</f>
        <v>0.12195121951219512</v>
      </c>
      <c r="U130" s="20">
        <f t="shared" ref="U130" si="258">U129/$B$129</f>
        <v>0.17073170731707318</v>
      </c>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row>
    <row r="131" spans="1:50" x14ac:dyDescent="0.35">
      <c r="A131" s="12" t="s">
        <v>233</v>
      </c>
      <c r="B131" s="20">
        <f>B129/51143</f>
        <v>8.0167373834151296E-4</v>
      </c>
      <c r="C131" s="20">
        <v>0.122</v>
      </c>
      <c r="D131" s="20">
        <v>8.2000000000000003E-2</v>
      </c>
      <c r="E131" s="20">
        <v>0.125</v>
      </c>
      <c r="F131" s="20">
        <v>0.185</v>
      </c>
      <c r="G131" s="20">
        <v>0.152</v>
      </c>
      <c r="H131" s="20">
        <v>0.122</v>
      </c>
      <c r="I131" s="20">
        <v>0.105</v>
      </c>
      <c r="J131" s="20">
        <v>6.6000000000000003E-2</v>
      </c>
      <c r="K131" s="20">
        <v>4.1000000000000002E-2</v>
      </c>
      <c r="L131" s="20" t="s">
        <v>153</v>
      </c>
      <c r="M131" s="20">
        <v>4.0000000000000001E-3</v>
      </c>
      <c r="N131" s="20">
        <v>6.6000000000000003E-2</v>
      </c>
      <c r="O131" s="20">
        <v>3.7999999999999999E-2</v>
      </c>
      <c r="P131" s="20">
        <v>0.252</v>
      </c>
      <c r="Q131" s="20" t="s">
        <v>153</v>
      </c>
      <c r="R131" s="20">
        <v>4.0000000000000001E-3</v>
      </c>
      <c r="S131" s="20">
        <v>0.59399999999999997</v>
      </c>
      <c r="T131" s="20">
        <v>0.04</v>
      </c>
      <c r="U131" s="20" t="s">
        <v>153</v>
      </c>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row>
  </sheetData>
  <mergeCells count="8">
    <mergeCell ref="AT4:AX4"/>
    <mergeCell ref="A2:H2"/>
    <mergeCell ref="A1:H1"/>
    <mergeCell ref="C4:L4"/>
    <mergeCell ref="M4:U4"/>
    <mergeCell ref="V4:AE4"/>
    <mergeCell ref="AF4:AN4"/>
    <mergeCell ref="AO4:AS4"/>
  </mergeCells>
  <pageMargins left="0.7" right="0.7" top="0.75" bottom="0.75" header="0.3" footer="0.3"/>
  <ignoredErrors>
    <ignoredError sqref="C44 D44:L44 M44:T44" formulaRange="1"/>
  </ignoredError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Q1 Responses by Comm</vt:lpstr>
      <vt:lpstr>Q2 Responses by Comm</vt:lpstr>
      <vt:lpstr>Community Demographics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Vickie White</dc:creator>
  <cp:lastModifiedBy>White, Vickie</cp:lastModifiedBy>
  <dcterms:created xsi:type="dcterms:W3CDTF">2021-03-02T00:19:21Z</dcterms:created>
  <dcterms:modified xsi:type="dcterms:W3CDTF">2022-01-06T19:10:37Z</dcterms:modified>
</cp:coreProperties>
</file>