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dbrabon/Downloads/"/>
    </mc:Choice>
  </mc:AlternateContent>
  <xr:revisionPtr revIDLastSave="0" documentId="13_ncr:1_{9009AE4D-737E-A541-ADB6-D02E10C26636}" xr6:coauthVersionLast="45" xr6:coauthVersionMax="45" xr10:uidLastSave="{00000000-0000-0000-0000-000000000000}"/>
  <bookViews>
    <workbookView xWindow="0" yWindow="460" windowWidth="28800" windowHeight="16520" tabRatio="322" xr2:uid="{00000000-000D-0000-FFFF-FFFF00000000}"/>
  </bookViews>
  <sheets>
    <sheet name="Forecast of Projects" sheetId="5" r:id="rId1"/>
    <sheet name="Summary Table" sheetId="7" r:id="rId2"/>
    <sheet name="Sheet1" sheetId="14" state="hidden" r:id="rId3"/>
    <sheet name="Progress" sheetId="13" state="hidden" r:id="rId4"/>
    <sheet name="Not on FY21 Award List-hide" sheetId="12" state="hidden" r:id="rId5"/>
    <sheet name="On FY21 Award List-hide" sheetId="10" state="hidden" r:id="rId6"/>
    <sheet name="ESRI_MAPINFO_SHEET" sheetId="2" state="veryHidden" r:id="rId7"/>
  </sheets>
  <definedNames>
    <definedName name="_xlnm._FilterDatabase" localSheetId="0" hidden="1">'Forecast of Projects'!$A$1:$H$9</definedName>
    <definedName name="_xlnm._FilterDatabase" localSheetId="4" hidden="1">'Not on FY21 Award List-hide'!$A$1:$F$1</definedName>
    <definedName name="_xlnm._FilterDatabase" localSheetId="5" hidden="1">'On FY21 Award List-hide'!$A$1:$F$1</definedName>
    <definedName name="_xlnm._FilterDatabase" localSheetId="3" hidden="1">Progress!$A$1:$F$1</definedName>
    <definedName name="_xlnm.Print_Titles" localSheetId="0">'Forecast of Projects'!$1:$1</definedName>
    <definedName name="_xlnm.Print_Titles" localSheetId="4">'Not on FY21 Award List-hide'!$1:$1</definedName>
    <definedName name="_xlnm.Print_Titles" localSheetId="5">'On FY21 Award List-hide'!$1:$1</definedName>
    <definedName name="_xlnm.Print_Titles" localSheetId="3">Progress!$1:$1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3" i="5"/>
  <c r="B79" i="5" l="1"/>
  <c r="B118" i="5"/>
  <c r="B27" i="5" l="1"/>
  <c r="B120" i="5" l="1"/>
  <c r="B116" i="5"/>
  <c r="B139" i="5"/>
  <c r="B47" i="5"/>
  <c r="B99" i="5"/>
  <c r="B72" i="5"/>
  <c r="B140" i="5"/>
  <c r="B16" i="5"/>
  <c r="B81" i="5"/>
  <c r="B121" i="5"/>
  <c r="D145" i="5"/>
  <c r="B77" i="5" l="1"/>
  <c r="H132" i="13" l="1"/>
  <c r="I132" i="13"/>
  <c r="K132" i="13"/>
  <c r="L132" i="13"/>
  <c r="H131" i="13"/>
  <c r="K131" i="13"/>
  <c r="L131" i="13"/>
  <c r="H62" i="13"/>
  <c r="H63" i="13"/>
  <c r="K62" i="13"/>
  <c r="K63" i="13"/>
  <c r="L62" i="13"/>
  <c r="L63" i="13"/>
  <c r="H67" i="13"/>
  <c r="K67" i="13"/>
  <c r="L67" i="13"/>
  <c r="L96" i="12"/>
  <c r="K96" i="12"/>
  <c r="I96" i="12"/>
  <c r="H96" i="12"/>
  <c r="H130" i="13"/>
  <c r="K130" i="13"/>
  <c r="L130" i="13"/>
  <c r="I131" i="13" l="1"/>
  <c r="I62" i="13"/>
  <c r="I63" i="13"/>
  <c r="I67" i="13"/>
  <c r="I130" i="13"/>
  <c r="H42" i="13"/>
  <c r="I42" i="13"/>
  <c r="K42" i="13"/>
  <c r="L42" i="13"/>
  <c r="H125" i="13" l="1"/>
  <c r="I125" i="13"/>
  <c r="K125" i="13"/>
  <c r="L125" i="13"/>
  <c r="K33" i="13" l="1"/>
  <c r="K34" i="13"/>
  <c r="K38" i="13"/>
  <c r="I38" i="13"/>
  <c r="H34" i="13"/>
  <c r="H33" i="13"/>
  <c r="L34" i="13" l="1"/>
  <c r="L33" i="13"/>
  <c r="H38" i="13"/>
  <c r="I34" i="13"/>
  <c r="L38" i="13"/>
  <c r="I33" i="13"/>
  <c r="L129" i="13" l="1"/>
  <c r="K129" i="13"/>
  <c r="I129" i="13"/>
  <c r="H129" i="13"/>
  <c r="L128" i="13"/>
  <c r="K128" i="13"/>
  <c r="I128" i="13"/>
  <c r="H128" i="13"/>
  <c r="L113" i="13"/>
  <c r="K113" i="13"/>
  <c r="I113" i="13"/>
  <c r="H113" i="13"/>
  <c r="L99" i="13"/>
  <c r="K99" i="13"/>
  <c r="I99" i="13"/>
  <c r="H99" i="13"/>
  <c r="L98" i="13"/>
  <c r="K98" i="13"/>
  <c r="I98" i="13"/>
  <c r="H98" i="13"/>
  <c r="L97" i="13"/>
  <c r="K97" i="13"/>
  <c r="I97" i="13"/>
  <c r="H97" i="13"/>
  <c r="L96" i="13"/>
  <c r="K96" i="13"/>
  <c r="I96" i="13"/>
  <c r="H96" i="13"/>
  <c r="L95" i="13"/>
  <c r="K95" i="13"/>
  <c r="I95" i="13"/>
  <c r="H95" i="13"/>
  <c r="L94" i="13"/>
  <c r="K94" i="13"/>
  <c r="I94" i="13"/>
  <c r="H94" i="13"/>
  <c r="L93" i="13"/>
  <c r="K93" i="13"/>
  <c r="I93" i="13"/>
  <c r="H93" i="13"/>
  <c r="L102" i="13"/>
  <c r="K102" i="13"/>
  <c r="I102" i="13"/>
  <c r="H102" i="13"/>
  <c r="L101" i="13"/>
  <c r="K101" i="13"/>
  <c r="I101" i="13"/>
  <c r="H101" i="13"/>
  <c r="L81" i="13"/>
  <c r="K81" i="13"/>
  <c r="I81" i="13"/>
  <c r="H81" i="13"/>
  <c r="L78" i="13"/>
  <c r="K78" i="13"/>
  <c r="I78" i="13"/>
  <c r="H78" i="13"/>
  <c r="L105" i="13"/>
  <c r="K105" i="13"/>
  <c r="I105" i="13"/>
  <c r="H105" i="13"/>
  <c r="L108" i="13"/>
  <c r="K108" i="13"/>
  <c r="I108" i="13"/>
  <c r="H108" i="13"/>
  <c r="L107" i="13"/>
  <c r="K107" i="13"/>
  <c r="I107" i="13"/>
  <c r="H107" i="13"/>
  <c r="L80" i="13"/>
  <c r="K80" i="13"/>
  <c r="I80" i="13"/>
  <c r="H80" i="13"/>
  <c r="L127" i="13"/>
  <c r="K127" i="13"/>
  <c r="I127" i="13"/>
  <c r="H127" i="13"/>
  <c r="L126" i="13"/>
  <c r="K126" i="13"/>
  <c r="I126" i="13"/>
  <c r="H126" i="13"/>
  <c r="L124" i="13"/>
  <c r="K124" i="13"/>
  <c r="I124" i="13"/>
  <c r="H124" i="13"/>
  <c r="L83" i="13"/>
  <c r="K83" i="13"/>
  <c r="I83" i="13"/>
  <c r="H83" i="13"/>
  <c r="L100" i="13"/>
  <c r="K100" i="13"/>
  <c r="I100" i="13"/>
  <c r="H100" i="13"/>
  <c r="L115" i="13"/>
  <c r="K115" i="13"/>
  <c r="I115" i="13"/>
  <c r="H115" i="13"/>
  <c r="L86" i="13"/>
  <c r="K86" i="13"/>
  <c r="I86" i="13"/>
  <c r="H86" i="13"/>
  <c r="L82" i="13"/>
  <c r="K82" i="13"/>
  <c r="I82" i="13"/>
  <c r="H82" i="13"/>
  <c r="L119" i="13"/>
  <c r="K119" i="13"/>
  <c r="I119" i="13"/>
  <c r="H119" i="13"/>
  <c r="L118" i="13"/>
  <c r="K118" i="13"/>
  <c r="I118" i="13"/>
  <c r="H118" i="13"/>
  <c r="L90" i="13"/>
  <c r="K90" i="13"/>
  <c r="I90" i="13"/>
  <c r="H90" i="13"/>
  <c r="L121" i="13"/>
  <c r="K121" i="13"/>
  <c r="I121" i="13"/>
  <c r="H121" i="13"/>
  <c r="L120" i="13"/>
  <c r="K120" i="13"/>
  <c r="I120" i="13"/>
  <c r="H120" i="13"/>
  <c r="L106" i="13"/>
  <c r="K106" i="13"/>
  <c r="I106" i="13"/>
  <c r="H106" i="13"/>
  <c r="L117" i="13"/>
  <c r="K117" i="13"/>
  <c r="I117" i="13"/>
  <c r="H117" i="13"/>
  <c r="L103" i="13"/>
  <c r="K103" i="13"/>
  <c r="I103" i="13"/>
  <c r="H103" i="13"/>
  <c r="L92" i="13"/>
  <c r="K92" i="13"/>
  <c r="I92" i="13"/>
  <c r="H92" i="13"/>
  <c r="L85" i="13"/>
  <c r="K85" i="13"/>
  <c r="I85" i="13"/>
  <c r="H85" i="13"/>
  <c r="L84" i="13"/>
  <c r="K84" i="13"/>
  <c r="I84" i="13"/>
  <c r="H84" i="13"/>
  <c r="L111" i="13"/>
  <c r="K111" i="13"/>
  <c r="I111" i="13"/>
  <c r="H111" i="13"/>
  <c r="L114" i="13"/>
  <c r="K114" i="13"/>
  <c r="I114" i="13"/>
  <c r="H114" i="13"/>
  <c r="L122" i="13"/>
  <c r="K122" i="13"/>
  <c r="I122" i="13"/>
  <c r="H122" i="13"/>
  <c r="L75" i="13"/>
  <c r="K75" i="13"/>
  <c r="I75" i="13"/>
  <c r="H75" i="13"/>
  <c r="L76" i="13"/>
  <c r="K76" i="13"/>
  <c r="I76" i="13"/>
  <c r="H76" i="13"/>
  <c r="L77" i="13"/>
  <c r="K77" i="13"/>
  <c r="I77" i="13"/>
  <c r="H77" i="13"/>
  <c r="L69" i="13"/>
  <c r="K69" i="13"/>
  <c r="I69" i="13"/>
  <c r="H69" i="13"/>
  <c r="L74" i="13"/>
  <c r="K74" i="13"/>
  <c r="I74" i="13"/>
  <c r="H74" i="13"/>
  <c r="L71" i="13"/>
  <c r="K71" i="13"/>
  <c r="I71" i="13"/>
  <c r="H71" i="13"/>
  <c r="L73" i="13"/>
  <c r="K73" i="13"/>
  <c r="I73" i="13"/>
  <c r="H73" i="13"/>
  <c r="L72" i="13"/>
  <c r="K72" i="13"/>
  <c r="I72" i="13"/>
  <c r="H72" i="13"/>
  <c r="L50" i="13"/>
  <c r="K50" i="13"/>
  <c r="I50" i="13"/>
  <c r="H50" i="13"/>
  <c r="L52" i="13"/>
  <c r="K52" i="13"/>
  <c r="I52" i="13"/>
  <c r="H52" i="13"/>
  <c r="L66" i="13"/>
  <c r="K66" i="13"/>
  <c r="I66" i="13"/>
  <c r="L64" i="13"/>
  <c r="K64" i="13"/>
  <c r="H64" i="13"/>
  <c r="L49" i="13"/>
  <c r="K49" i="13"/>
  <c r="I49" i="13"/>
  <c r="H49" i="13"/>
  <c r="L48" i="13"/>
  <c r="K48" i="13"/>
  <c r="I48" i="13"/>
  <c r="H48" i="13"/>
  <c r="L40" i="13"/>
  <c r="K40" i="13"/>
  <c r="I40" i="13"/>
  <c r="H40" i="13"/>
  <c r="L44" i="13"/>
  <c r="K44" i="13"/>
  <c r="I44" i="13"/>
  <c r="H44" i="13"/>
  <c r="L43" i="13"/>
  <c r="K43" i="13"/>
  <c r="I43" i="13"/>
  <c r="H43" i="13"/>
  <c r="L39" i="13"/>
  <c r="K39" i="13"/>
  <c r="I39" i="13"/>
  <c r="H39" i="13"/>
  <c r="L58" i="13"/>
  <c r="K58" i="13"/>
  <c r="I58" i="13"/>
  <c r="H58" i="13"/>
  <c r="L56" i="13"/>
  <c r="K56" i="13"/>
  <c r="I56" i="13"/>
  <c r="H56" i="13"/>
  <c r="L47" i="13"/>
  <c r="K47" i="13"/>
  <c r="I47" i="13"/>
  <c r="H47" i="13"/>
  <c r="L46" i="13"/>
  <c r="K46" i="13"/>
  <c r="I46" i="13"/>
  <c r="H46" i="13"/>
  <c r="L65" i="13"/>
  <c r="K65" i="13"/>
  <c r="I65" i="13"/>
  <c r="H65" i="13"/>
  <c r="L68" i="13"/>
  <c r="K68" i="13"/>
  <c r="I68" i="13"/>
  <c r="H68" i="13"/>
  <c r="L51" i="13"/>
  <c r="K51" i="13"/>
  <c r="I51" i="13"/>
  <c r="H51" i="13"/>
  <c r="L55" i="13"/>
  <c r="K55" i="13"/>
  <c r="I55" i="13"/>
  <c r="H55" i="13"/>
  <c r="L41" i="13"/>
  <c r="K41" i="13"/>
  <c r="I41" i="13"/>
  <c r="H41" i="13"/>
  <c r="L70" i="13"/>
  <c r="K70" i="13"/>
  <c r="I70" i="13"/>
  <c r="H70" i="13"/>
  <c r="L136" i="13"/>
  <c r="K136" i="13"/>
  <c r="I136" i="13"/>
  <c r="H136" i="13"/>
  <c r="L137" i="13"/>
  <c r="K137" i="13"/>
  <c r="I137" i="13"/>
  <c r="H137" i="13"/>
  <c r="L133" i="13"/>
  <c r="K133" i="13"/>
  <c r="I133" i="13"/>
  <c r="H133" i="13"/>
  <c r="L135" i="13"/>
  <c r="K135" i="13"/>
  <c r="I135" i="13"/>
  <c r="H135" i="13"/>
  <c r="L134" i="13"/>
  <c r="K134" i="13"/>
  <c r="I134" i="13"/>
  <c r="H134" i="13"/>
  <c r="L60" i="13"/>
  <c r="K60" i="13"/>
  <c r="I60" i="13"/>
  <c r="H60" i="13"/>
  <c r="L59" i="13"/>
  <c r="K59" i="13"/>
  <c r="I59" i="13"/>
  <c r="H59" i="13"/>
  <c r="L89" i="13"/>
  <c r="K89" i="13"/>
  <c r="I89" i="13"/>
  <c r="H89" i="13"/>
  <c r="L88" i="13"/>
  <c r="K88" i="13"/>
  <c r="I88" i="13"/>
  <c r="H88" i="13"/>
  <c r="L87" i="13"/>
  <c r="K87" i="13"/>
  <c r="I87" i="13"/>
  <c r="H87" i="13"/>
  <c r="L109" i="13"/>
  <c r="K109" i="13"/>
  <c r="I109" i="13"/>
  <c r="H109" i="13"/>
  <c r="L91" i="13"/>
  <c r="K91" i="13"/>
  <c r="I91" i="13"/>
  <c r="H91" i="13"/>
  <c r="L61" i="13"/>
  <c r="K61" i="13"/>
  <c r="I61" i="13"/>
  <c r="H61" i="13"/>
  <c r="L54" i="13"/>
  <c r="K54" i="13"/>
  <c r="I54" i="13"/>
  <c r="H54" i="13"/>
  <c r="L53" i="13"/>
  <c r="K53" i="13"/>
  <c r="I53" i="13"/>
  <c r="H53" i="13"/>
  <c r="L45" i="13"/>
  <c r="K45" i="13"/>
  <c r="I45" i="13"/>
  <c r="H45" i="13"/>
  <c r="L57" i="13"/>
  <c r="K57" i="13"/>
  <c r="I57" i="13"/>
  <c r="H57" i="13"/>
  <c r="L104" i="13"/>
  <c r="K104" i="13"/>
  <c r="I104" i="13"/>
  <c r="H104" i="13"/>
  <c r="L110" i="13"/>
  <c r="K110" i="13"/>
  <c r="I110" i="13"/>
  <c r="H110" i="13"/>
  <c r="L79" i="13"/>
  <c r="K79" i="13"/>
  <c r="I79" i="13"/>
  <c r="H79" i="13"/>
  <c r="L112" i="13"/>
  <c r="K112" i="13"/>
  <c r="I112" i="13"/>
  <c r="H112" i="13"/>
  <c r="L116" i="13"/>
  <c r="K116" i="13"/>
  <c r="I116" i="13"/>
  <c r="H116" i="13"/>
  <c r="L123" i="13"/>
  <c r="K123" i="13"/>
  <c r="I123" i="13"/>
  <c r="H123" i="13"/>
  <c r="L5" i="13"/>
  <c r="H5" i="13"/>
  <c r="K4" i="13"/>
  <c r="I4" i="13"/>
  <c r="L3" i="13"/>
  <c r="H3" i="13"/>
  <c r="L2" i="13"/>
  <c r="I2" i="13"/>
  <c r="K8" i="13"/>
  <c r="I8" i="13"/>
  <c r="K24" i="13"/>
  <c r="I24" i="13"/>
  <c r="K18" i="13"/>
  <c r="H18" i="13"/>
  <c r="K27" i="13"/>
  <c r="I27" i="13"/>
  <c r="K16" i="13"/>
  <c r="I16" i="13"/>
  <c r="K17" i="13"/>
  <c r="H17" i="13"/>
  <c r="K37" i="13"/>
  <c r="H37" i="13"/>
  <c r="K35" i="13"/>
  <c r="I35" i="13"/>
  <c r="K22" i="13"/>
  <c r="I22" i="13"/>
  <c r="K21" i="13"/>
  <c r="I21" i="13"/>
  <c r="K140" i="13"/>
  <c r="H140" i="13"/>
  <c r="K10" i="13"/>
  <c r="I10" i="13"/>
  <c r="K29" i="13"/>
  <c r="I29" i="13"/>
  <c r="K28" i="13"/>
  <c r="H28" i="13"/>
  <c r="K13" i="13"/>
  <c r="H13" i="13"/>
  <c r="K12" i="13"/>
  <c r="I12" i="13"/>
  <c r="K25" i="13"/>
  <c r="H25" i="13"/>
  <c r="K15" i="13"/>
  <c r="I15" i="13"/>
  <c r="K138" i="13"/>
  <c r="H138" i="13"/>
  <c r="K11" i="13"/>
  <c r="I11" i="13"/>
  <c r="K7" i="13"/>
  <c r="I7" i="13"/>
  <c r="K20" i="13"/>
  <c r="H20" i="13"/>
  <c r="K23" i="13"/>
  <c r="H23" i="13"/>
  <c r="K14" i="13"/>
  <c r="I14" i="13"/>
  <c r="K139" i="13"/>
  <c r="I139" i="13"/>
  <c r="K31" i="13"/>
  <c r="I31" i="13"/>
  <c r="K26" i="13"/>
  <c r="H26" i="13"/>
  <c r="K19" i="13"/>
  <c r="I19" i="13"/>
  <c r="K30" i="13"/>
  <c r="I30" i="13"/>
  <c r="K6" i="13"/>
  <c r="I6" i="13"/>
  <c r="K32" i="13"/>
  <c r="H32" i="13"/>
  <c r="K36" i="13"/>
  <c r="I36" i="13"/>
  <c r="K9" i="13"/>
  <c r="I9" i="13"/>
  <c r="L32" i="13" l="1"/>
  <c r="H6" i="13"/>
  <c r="I25" i="13"/>
  <c r="L31" i="13"/>
  <c r="H139" i="13"/>
  <c r="L24" i="13"/>
  <c r="H8" i="13"/>
  <c r="L21" i="13"/>
  <c r="H22" i="13"/>
  <c r="L15" i="13"/>
  <c r="I20" i="13"/>
  <c r="I28" i="13"/>
  <c r="I17" i="13"/>
  <c r="L140" i="13"/>
  <c r="H21" i="13"/>
  <c r="L18" i="13"/>
  <c r="H24" i="13"/>
  <c r="H9" i="13"/>
  <c r="L138" i="13"/>
  <c r="H15" i="13"/>
  <c r="L23" i="13"/>
  <c r="L13" i="13"/>
  <c r="L37" i="13"/>
  <c r="H31" i="13"/>
  <c r="L6" i="13"/>
  <c r="H30" i="13"/>
  <c r="L20" i="13"/>
  <c r="H7" i="13"/>
  <c r="L28" i="13"/>
  <c r="H29" i="13"/>
  <c r="L17" i="13"/>
  <c r="H16" i="13"/>
  <c r="H4" i="13"/>
  <c r="K5" i="13"/>
  <c r="H66" i="13"/>
  <c r="L26" i="13"/>
  <c r="I3" i="13"/>
  <c r="L9" i="13"/>
  <c r="H36" i="13"/>
  <c r="I32" i="13"/>
  <c r="L30" i="13"/>
  <c r="H19" i="13"/>
  <c r="I26" i="13"/>
  <c r="L139" i="13"/>
  <c r="H14" i="13"/>
  <c r="I23" i="13"/>
  <c r="L7" i="13"/>
  <c r="H11" i="13"/>
  <c r="I138" i="13"/>
  <c r="L25" i="13"/>
  <c r="H12" i="13"/>
  <c r="I13" i="13"/>
  <c r="L29" i="13"/>
  <c r="H10" i="13"/>
  <c r="I140" i="13"/>
  <c r="L22" i="13"/>
  <c r="H35" i="13"/>
  <c r="I37" i="13"/>
  <c r="L16" i="13"/>
  <c r="H27" i="13"/>
  <c r="I18" i="13"/>
  <c r="L8" i="13"/>
  <c r="L4" i="13"/>
  <c r="L36" i="13"/>
  <c r="L19" i="13"/>
  <c r="L14" i="13"/>
  <c r="L11" i="13"/>
  <c r="L12" i="13"/>
  <c r="L10" i="13"/>
  <c r="L35" i="13"/>
  <c r="L27" i="13"/>
  <c r="I64" i="13"/>
  <c r="K2" i="13"/>
  <c r="I5" i="13"/>
  <c r="H2" i="13"/>
  <c r="K3" i="13"/>
  <c r="K65" i="12"/>
  <c r="I65" i="12"/>
  <c r="L121" i="12"/>
  <c r="I121" i="12"/>
  <c r="L119" i="12"/>
  <c r="I119" i="12"/>
  <c r="K118" i="12"/>
  <c r="I118" i="12"/>
  <c r="K249" i="12"/>
  <c r="I249" i="12"/>
  <c r="K248" i="12"/>
  <c r="I248" i="12"/>
  <c r="L247" i="12"/>
  <c r="I247" i="12"/>
  <c r="L246" i="12"/>
  <c r="I246" i="12"/>
  <c r="L245" i="12"/>
  <c r="I245" i="12"/>
  <c r="K244" i="12"/>
  <c r="H244" i="12"/>
  <c r="K243" i="12"/>
  <c r="I243" i="12"/>
  <c r="L242" i="12"/>
  <c r="I242" i="12"/>
  <c r="L241" i="12"/>
  <c r="I241" i="12"/>
  <c r="L240" i="12"/>
  <c r="I240" i="12"/>
  <c r="L239" i="12"/>
  <c r="I239" i="12"/>
  <c r="L238" i="12"/>
  <c r="I238" i="12"/>
  <c r="L225" i="12"/>
  <c r="I225" i="12"/>
  <c r="L224" i="12"/>
  <c r="H224" i="12"/>
  <c r="K223" i="12"/>
  <c r="I223" i="12"/>
  <c r="L222" i="12"/>
  <c r="I222" i="12"/>
  <c r="L221" i="12"/>
  <c r="I221" i="12"/>
  <c r="L132" i="12"/>
  <c r="I132" i="12"/>
  <c r="L131" i="12"/>
  <c r="I131" i="12"/>
  <c r="K128" i="12"/>
  <c r="I128" i="12"/>
  <c r="L122" i="12"/>
  <c r="H122" i="12"/>
  <c r="K219" i="12"/>
  <c r="I219" i="12"/>
  <c r="L218" i="12"/>
  <c r="I218" i="12"/>
  <c r="L217" i="12"/>
  <c r="K217" i="12"/>
  <c r="I217" i="12"/>
  <c r="H217" i="12"/>
  <c r="L216" i="12"/>
  <c r="H216" i="12"/>
  <c r="K215" i="12"/>
  <c r="I215" i="12"/>
  <c r="L214" i="12"/>
  <c r="I214" i="12"/>
  <c r="L213" i="12"/>
  <c r="I213" i="12"/>
  <c r="L212" i="12"/>
  <c r="I212" i="12"/>
  <c r="K211" i="12"/>
  <c r="I211" i="12"/>
  <c r="L210" i="12"/>
  <c r="I210" i="12"/>
  <c r="K209" i="12"/>
  <c r="I209" i="12"/>
  <c r="L208" i="12"/>
  <c r="I208" i="12"/>
  <c r="K207" i="12"/>
  <c r="I207" i="12"/>
  <c r="L206" i="12"/>
  <c r="I206" i="12"/>
  <c r="L205" i="12"/>
  <c r="H205" i="12"/>
  <c r="K204" i="12"/>
  <c r="I204" i="12"/>
  <c r="K203" i="12"/>
  <c r="I203" i="12"/>
  <c r="L202" i="12"/>
  <c r="I202" i="12"/>
  <c r="L201" i="12"/>
  <c r="I201" i="12"/>
  <c r="K200" i="12"/>
  <c r="I200" i="12"/>
  <c r="K199" i="12"/>
  <c r="I199" i="12"/>
  <c r="L198" i="12"/>
  <c r="I198" i="12"/>
  <c r="L197" i="12"/>
  <c r="I197" i="12"/>
  <c r="L196" i="12"/>
  <c r="I196" i="12"/>
  <c r="K195" i="12"/>
  <c r="I195" i="12"/>
  <c r="L194" i="12"/>
  <c r="H194" i="12"/>
  <c r="K193" i="12"/>
  <c r="I193" i="12"/>
  <c r="L192" i="12"/>
  <c r="I192" i="12"/>
  <c r="K191" i="12"/>
  <c r="I191" i="12"/>
  <c r="L190" i="12"/>
  <c r="I190" i="12"/>
  <c r="L189" i="12"/>
  <c r="H189" i="12"/>
  <c r="K188" i="12"/>
  <c r="I188" i="12"/>
  <c r="L187" i="12"/>
  <c r="K187" i="12"/>
  <c r="I187" i="12"/>
  <c r="H187" i="12"/>
  <c r="L186" i="12"/>
  <c r="K186" i="12"/>
  <c r="I186" i="12"/>
  <c r="H186" i="12"/>
  <c r="K185" i="12"/>
  <c r="I185" i="12"/>
  <c r="L184" i="12"/>
  <c r="I184" i="12"/>
  <c r="L183" i="12"/>
  <c r="I183" i="12"/>
  <c r="L182" i="12"/>
  <c r="H182" i="12"/>
  <c r="L181" i="12"/>
  <c r="K181" i="12"/>
  <c r="I181" i="12"/>
  <c r="H181" i="12"/>
  <c r="K180" i="12"/>
  <c r="I180" i="12"/>
  <c r="L179" i="12"/>
  <c r="H179" i="12"/>
  <c r="K178" i="12"/>
  <c r="H178" i="12"/>
  <c r="L264" i="12"/>
  <c r="I264" i="12"/>
  <c r="H264" i="12"/>
  <c r="L177" i="12"/>
  <c r="K177" i="12"/>
  <c r="I177" i="12"/>
  <c r="H177" i="12"/>
  <c r="L176" i="12"/>
  <c r="H176" i="12"/>
  <c r="K133" i="12"/>
  <c r="H133" i="12"/>
  <c r="L129" i="12"/>
  <c r="H129" i="12"/>
  <c r="K127" i="12"/>
  <c r="H127" i="12"/>
  <c r="L126" i="12"/>
  <c r="I126" i="12"/>
  <c r="L125" i="12"/>
  <c r="H125" i="12"/>
  <c r="L124" i="12"/>
  <c r="H124" i="12"/>
  <c r="K123" i="12"/>
  <c r="H123" i="12"/>
  <c r="L120" i="12"/>
  <c r="H120" i="12"/>
  <c r="L117" i="12"/>
  <c r="I117" i="12"/>
  <c r="L116" i="12"/>
  <c r="H116" i="12"/>
  <c r="K175" i="12"/>
  <c r="H175" i="12"/>
  <c r="L174" i="12"/>
  <c r="I174" i="12"/>
  <c r="L173" i="12"/>
  <c r="I173" i="12"/>
  <c r="L172" i="12"/>
  <c r="H172" i="12"/>
  <c r="L171" i="12"/>
  <c r="K171" i="12"/>
  <c r="I171" i="12"/>
  <c r="H171" i="12"/>
  <c r="L170" i="12"/>
  <c r="K170" i="12"/>
  <c r="I170" i="12"/>
  <c r="H170" i="12"/>
  <c r="H169" i="12"/>
  <c r="L168" i="12"/>
  <c r="I168" i="12"/>
  <c r="K167" i="12"/>
  <c r="I167" i="12"/>
  <c r="L166" i="12"/>
  <c r="L165" i="12"/>
  <c r="K165" i="12"/>
  <c r="I165" i="12"/>
  <c r="H165" i="12"/>
  <c r="K164" i="12"/>
  <c r="I164" i="12"/>
  <c r="L163" i="12"/>
  <c r="K163" i="12"/>
  <c r="I163" i="12"/>
  <c r="H163" i="12"/>
  <c r="L162" i="12"/>
  <c r="K162" i="12"/>
  <c r="I162" i="12"/>
  <c r="H162" i="12"/>
  <c r="L161" i="12"/>
  <c r="K161" i="12"/>
  <c r="I161" i="12"/>
  <c r="H161" i="12"/>
  <c r="L160" i="12"/>
  <c r="K160" i="12"/>
  <c r="I160" i="12"/>
  <c r="H160" i="12"/>
  <c r="L159" i="12"/>
  <c r="I159" i="12"/>
  <c r="L158" i="12"/>
  <c r="H158" i="12"/>
  <c r="K157" i="12"/>
  <c r="I157" i="12"/>
  <c r="L156" i="12"/>
  <c r="I156" i="12"/>
  <c r="L113" i="12"/>
  <c r="K113" i="12"/>
  <c r="I113" i="12"/>
  <c r="H113" i="12"/>
  <c r="K155" i="12"/>
  <c r="I155" i="12"/>
  <c r="L154" i="12"/>
  <c r="I154" i="12"/>
  <c r="L153" i="12"/>
  <c r="H153" i="12"/>
  <c r="K152" i="12"/>
  <c r="I152" i="12"/>
  <c r="K261" i="12"/>
  <c r="I261" i="12"/>
  <c r="L151" i="12"/>
  <c r="I151" i="12"/>
  <c r="L263" i="12"/>
  <c r="H263" i="12"/>
  <c r="K150" i="12"/>
  <c r="I150" i="12"/>
  <c r="K149" i="12"/>
  <c r="I149" i="12"/>
  <c r="L148" i="12"/>
  <c r="I148" i="12"/>
  <c r="L147" i="12"/>
  <c r="H147" i="12"/>
  <c r="L146" i="12"/>
  <c r="I146" i="12"/>
  <c r="K145" i="12"/>
  <c r="I145" i="12"/>
  <c r="L144" i="12"/>
  <c r="I144" i="12"/>
  <c r="L143" i="12"/>
  <c r="I143" i="12"/>
  <c r="L142" i="12"/>
  <c r="I142" i="12"/>
  <c r="L141" i="12"/>
  <c r="K141" i="12"/>
  <c r="I141" i="12"/>
  <c r="H141" i="12"/>
  <c r="L140" i="12"/>
  <c r="I140" i="12"/>
  <c r="H140" i="12"/>
  <c r="L139" i="12"/>
  <c r="H139" i="12"/>
  <c r="K138" i="12"/>
  <c r="I138" i="12"/>
  <c r="L137" i="12"/>
  <c r="I137" i="12"/>
  <c r="L136" i="12"/>
  <c r="K136" i="12"/>
  <c r="I136" i="12"/>
  <c r="H136" i="12"/>
  <c r="K135" i="12"/>
  <c r="I135" i="12"/>
  <c r="L134" i="12"/>
  <c r="I134" i="12"/>
  <c r="L19" i="12"/>
  <c r="H19" i="12"/>
  <c r="L30" i="12"/>
  <c r="K30" i="12"/>
  <c r="I30" i="12"/>
  <c r="H30" i="12"/>
  <c r="L29" i="12"/>
  <c r="K29" i="12"/>
  <c r="I29" i="12"/>
  <c r="H29" i="12"/>
  <c r="K71" i="12"/>
  <c r="I71" i="12"/>
  <c r="L88" i="12"/>
  <c r="K88" i="12"/>
  <c r="I88" i="12"/>
  <c r="H88" i="12"/>
  <c r="L62" i="12"/>
  <c r="I62" i="12"/>
  <c r="L61" i="12"/>
  <c r="H61" i="12"/>
  <c r="L80" i="12"/>
  <c r="H80" i="12"/>
  <c r="K270" i="12"/>
  <c r="H270" i="12"/>
  <c r="L64" i="12"/>
  <c r="I64" i="12"/>
  <c r="L110" i="12"/>
  <c r="H110" i="12"/>
  <c r="L58" i="12"/>
  <c r="I58" i="12"/>
  <c r="K40" i="12"/>
  <c r="H40" i="12"/>
  <c r="L39" i="12"/>
  <c r="I39" i="12"/>
  <c r="L106" i="12"/>
  <c r="H106" i="12"/>
  <c r="L107" i="12"/>
  <c r="H107" i="12"/>
  <c r="K104" i="12"/>
  <c r="I104" i="12"/>
  <c r="K12" i="12"/>
  <c r="I12" i="12"/>
  <c r="L11" i="12"/>
  <c r="I11" i="12"/>
  <c r="L31" i="12"/>
  <c r="H31" i="12"/>
  <c r="L18" i="12"/>
  <c r="K18" i="12"/>
  <c r="I18" i="12"/>
  <c r="H18" i="12"/>
  <c r="L78" i="12"/>
  <c r="K78" i="12"/>
  <c r="H78" i="12"/>
  <c r="L79" i="12"/>
  <c r="K79" i="12"/>
  <c r="I79" i="12"/>
  <c r="L258" i="12"/>
  <c r="K258" i="12"/>
  <c r="I258" i="12"/>
  <c r="H258" i="12"/>
  <c r="L268" i="12"/>
  <c r="K268" i="12"/>
  <c r="I268" i="12"/>
  <c r="H268" i="12"/>
  <c r="L235" i="12"/>
  <c r="K235" i="12"/>
  <c r="I235" i="12"/>
  <c r="L226" i="12"/>
  <c r="I226" i="12"/>
  <c r="L28" i="12"/>
  <c r="H28" i="12"/>
  <c r="K37" i="12"/>
  <c r="I37" i="12"/>
  <c r="L55" i="12"/>
  <c r="I55" i="12"/>
  <c r="L59" i="12"/>
  <c r="I59" i="12"/>
  <c r="L23" i="12"/>
  <c r="H23" i="12"/>
  <c r="K21" i="12"/>
  <c r="I21" i="12"/>
  <c r="L86" i="12"/>
  <c r="I86" i="12"/>
  <c r="L130" i="12"/>
  <c r="I130" i="12"/>
  <c r="K267" i="12"/>
  <c r="H267" i="12"/>
  <c r="K68" i="12"/>
  <c r="H68" i="12"/>
  <c r="L67" i="12"/>
  <c r="I67" i="12"/>
  <c r="L60" i="12"/>
  <c r="I60" i="12"/>
  <c r="L44" i="12"/>
  <c r="H44" i="12"/>
  <c r="K25" i="12"/>
  <c r="H25" i="12"/>
  <c r="L26" i="12"/>
  <c r="I26" i="12"/>
  <c r="L269" i="12"/>
  <c r="I269" i="12"/>
  <c r="L230" i="12"/>
  <c r="H230" i="12"/>
  <c r="K229" i="12"/>
  <c r="H229" i="12"/>
  <c r="L236" i="12"/>
  <c r="I236" i="12"/>
  <c r="L253" i="12"/>
  <c r="I253" i="12"/>
  <c r="L32" i="12"/>
  <c r="H32" i="12"/>
  <c r="K98" i="12"/>
  <c r="H98" i="12"/>
  <c r="L15" i="12"/>
  <c r="I15" i="12"/>
  <c r="L16" i="12"/>
  <c r="K16" i="12"/>
  <c r="H16" i="12"/>
  <c r="L233" i="12"/>
  <c r="I233" i="12"/>
  <c r="L20" i="12"/>
  <c r="H20" i="12"/>
  <c r="K220" i="12"/>
  <c r="H220" i="12"/>
  <c r="H97" i="12"/>
  <c r="K227" i="12"/>
  <c r="K228" i="12"/>
  <c r="I228" i="12"/>
  <c r="H48" i="12"/>
  <c r="K47" i="12"/>
  <c r="K3" i="12"/>
  <c r="L5" i="12"/>
  <c r="H5" i="12"/>
  <c r="K265" i="12"/>
  <c r="H265" i="12"/>
  <c r="K8" i="12"/>
  <c r="I8" i="12"/>
  <c r="L54" i="12"/>
  <c r="I54" i="12"/>
  <c r="L52" i="12"/>
  <c r="H52" i="12"/>
  <c r="L84" i="12"/>
  <c r="K84" i="12"/>
  <c r="I84" i="12"/>
  <c r="L17" i="12"/>
  <c r="I17" i="12"/>
  <c r="L74" i="12"/>
  <c r="H74" i="12"/>
  <c r="K92" i="12"/>
  <c r="H92" i="12"/>
  <c r="K75" i="12"/>
  <c r="I75" i="12"/>
  <c r="K76" i="12"/>
  <c r="I76" i="12"/>
  <c r="L22" i="12"/>
  <c r="H22" i="12"/>
  <c r="L112" i="12"/>
  <c r="I112" i="12"/>
  <c r="L111" i="12"/>
  <c r="H111" i="12"/>
  <c r="K252" i="12"/>
  <c r="H252" i="12"/>
  <c r="K51" i="12"/>
  <c r="H51" i="12"/>
  <c r="K57" i="12"/>
  <c r="L90" i="12"/>
  <c r="H90" i="12"/>
  <c r="K81" i="12"/>
  <c r="H81" i="12"/>
  <c r="K14" i="12"/>
  <c r="H14" i="12"/>
  <c r="L13" i="12"/>
  <c r="I13" i="12"/>
  <c r="L102" i="12"/>
  <c r="H102" i="12"/>
  <c r="K33" i="12"/>
  <c r="I33" i="12"/>
  <c r="L24" i="12"/>
  <c r="K24" i="12"/>
  <c r="I24" i="12"/>
  <c r="L41" i="12"/>
  <c r="H41" i="12"/>
  <c r="K42" i="12"/>
  <c r="H42" i="12"/>
  <c r="I89" i="12"/>
  <c r="L87" i="12"/>
  <c r="I87" i="12"/>
  <c r="L70" i="12"/>
  <c r="H70" i="12"/>
  <c r="K103" i="12"/>
  <c r="K232" i="12"/>
  <c r="H232" i="12"/>
  <c r="L100" i="12"/>
  <c r="K100" i="12"/>
  <c r="H100" i="12"/>
  <c r="K99" i="12"/>
  <c r="H99" i="12"/>
  <c r="K231" i="12"/>
  <c r="H231" i="12"/>
  <c r="K91" i="12"/>
  <c r="I91" i="12"/>
  <c r="L36" i="12"/>
  <c r="H36" i="12"/>
  <c r="K35" i="12"/>
  <c r="H35" i="12"/>
  <c r="K46" i="12"/>
  <c r="H46" i="12"/>
  <c r="K45" i="12"/>
  <c r="I45" i="12"/>
  <c r="L109" i="12"/>
  <c r="H109" i="12"/>
  <c r="K82" i="12"/>
  <c r="H82" i="12"/>
  <c r="K83" i="12"/>
  <c r="H83" i="12"/>
  <c r="K4" i="12"/>
  <c r="I4" i="12"/>
  <c r="L266" i="12"/>
  <c r="H266" i="12"/>
  <c r="K237" i="12"/>
  <c r="H237" i="12"/>
  <c r="K95" i="12"/>
  <c r="I95" i="12"/>
  <c r="L77" i="12"/>
  <c r="H77" i="12"/>
  <c r="K73" i="12"/>
  <c r="I73" i="12"/>
  <c r="K72" i="12"/>
  <c r="I72" i="12"/>
  <c r="L63" i="12"/>
  <c r="I63" i="12"/>
  <c r="L50" i="12"/>
  <c r="H50" i="12"/>
  <c r="K49" i="12"/>
  <c r="H49" i="12"/>
  <c r="K43" i="12"/>
  <c r="I43" i="12"/>
  <c r="L27" i="12"/>
  <c r="H27" i="12"/>
  <c r="K250" i="12"/>
  <c r="H250" i="12"/>
  <c r="K101" i="12"/>
  <c r="H101" i="12"/>
  <c r="K66" i="12"/>
  <c r="I66" i="12"/>
  <c r="L105" i="12"/>
  <c r="H105" i="12"/>
  <c r="K10" i="12"/>
  <c r="H10" i="12"/>
  <c r="K38" i="12"/>
  <c r="H38" i="12"/>
  <c r="K69" i="12"/>
  <c r="I69" i="12"/>
  <c r="K218" i="12" l="1"/>
  <c r="H214" i="12"/>
  <c r="L101" i="12"/>
  <c r="L71" i="12"/>
  <c r="K129" i="12"/>
  <c r="H190" i="12"/>
  <c r="K61" i="12"/>
  <c r="K116" i="12"/>
  <c r="K117" i="12"/>
  <c r="H201" i="12"/>
  <c r="L231" i="12"/>
  <c r="H150" i="12"/>
  <c r="K224" i="12"/>
  <c r="K139" i="12"/>
  <c r="I97" i="12"/>
  <c r="I78" i="12"/>
  <c r="I19" i="12"/>
  <c r="H167" i="12"/>
  <c r="H174" i="12"/>
  <c r="K109" i="12"/>
  <c r="I31" i="12"/>
  <c r="L249" i="12"/>
  <c r="K173" i="12"/>
  <c r="K179" i="12"/>
  <c r="L180" i="12"/>
  <c r="L188" i="12"/>
  <c r="K189" i="12"/>
  <c r="H210" i="12"/>
  <c r="H212" i="12"/>
  <c r="I14" i="12"/>
  <c r="H17" i="12"/>
  <c r="I52" i="12"/>
  <c r="H228" i="12"/>
  <c r="H183" i="12"/>
  <c r="H206" i="12"/>
  <c r="H208" i="12"/>
  <c r="I106" i="12"/>
  <c r="H138" i="12"/>
  <c r="I158" i="12"/>
  <c r="K182" i="12"/>
  <c r="H192" i="12"/>
  <c r="H193" i="12"/>
  <c r="L204" i="12"/>
  <c r="K205" i="12"/>
  <c r="H225" i="12"/>
  <c r="I20" i="12"/>
  <c r="L220" i="12"/>
  <c r="I229" i="12"/>
  <c r="H104" i="12"/>
  <c r="I107" i="12"/>
  <c r="L200" i="12"/>
  <c r="L209" i="12"/>
  <c r="K213" i="12"/>
  <c r="K222" i="12"/>
  <c r="L223" i="12"/>
  <c r="H72" i="12"/>
  <c r="H73" i="12"/>
  <c r="I38" i="12"/>
  <c r="L43" i="12"/>
  <c r="L83" i="12"/>
  <c r="K17" i="12"/>
  <c r="I5" i="12"/>
  <c r="H253" i="12"/>
  <c r="H60" i="12"/>
  <c r="I68" i="12"/>
  <c r="H168" i="12"/>
  <c r="K172" i="12"/>
  <c r="K132" i="12"/>
  <c r="L95" i="12"/>
  <c r="L69" i="12"/>
  <c r="L232" i="12"/>
  <c r="K13" i="12"/>
  <c r="I16" i="12"/>
  <c r="I98" i="12"/>
  <c r="I25" i="12"/>
  <c r="K67" i="12"/>
  <c r="K23" i="12"/>
  <c r="I28" i="12"/>
  <c r="I80" i="12"/>
  <c r="I61" i="12"/>
  <c r="H146" i="12"/>
  <c r="I147" i="12"/>
  <c r="L150" i="12"/>
  <c r="H152" i="12"/>
  <c r="I153" i="12"/>
  <c r="K158" i="12"/>
  <c r="K124" i="12"/>
  <c r="K125" i="12"/>
  <c r="H126" i="12"/>
  <c r="I133" i="12"/>
  <c r="H219" i="12"/>
  <c r="I122" i="12"/>
  <c r="H245" i="12"/>
  <c r="H269" i="12"/>
  <c r="L38" i="12"/>
  <c r="L66" i="12"/>
  <c r="I101" i="12"/>
  <c r="I46" i="12"/>
  <c r="I232" i="12"/>
  <c r="K87" i="12"/>
  <c r="H89" i="12"/>
  <c r="I252" i="12"/>
  <c r="K112" i="12"/>
  <c r="I22" i="12"/>
  <c r="H75" i="12"/>
  <c r="I74" i="12"/>
  <c r="K52" i="12"/>
  <c r="K54" i="12"/>
  <c r="K5" i="12"/>
  <c r="I120" i="12"/>
  <c r="L133" i="12"/>
  <c r="I176" i="12"/>
  <c r="L193" i="12"/>
  <c r="I194" i="12"/>
  <c r="K197" i="12"/>
  <c r="L243" i="12"/>
  <c r="I244" i="12"/>
  <c r="I10" i="12"/>
  <c r="I49" i="12"/>
  <c r="I250" i="12"/>
  <c r="L51" i="12"/>
  <c r="L76" i="12"/>
  <c r="H84" i="12"/>
  <c r="L228" i="12"/>
  <c r="I220" i="12"/>
  <c r="K233" i="12"/>
  <c r="K15" i="12"/>
  <c r="K236" i="12"/>
  <c r="K26" i="12"/>
  <c r="H37" i="12"/>
  <c r="I40" i="12"/>
  <c r="I110" i="12"/>
  <c r="H64" i="12"/>
  <c r="L98" i="12"/>
  <c r="L229" i="12"/>
  <c r="L25" i="12"/>
  <c r="L68" i="12"/>
  <c r="H21" i="12"/>
  <c r="I23" i="12"/>
  <c r="H200" i="12"/>
  <c r="H209" i="12"/>
  <c r="L219" i="12"/>
  <c r="H239" i="12"/>
  <c r="H241" i="12"/>
  <c r="L244" i="12"/>
  <c r="H249" i="12"/>
  <c r="H119" i="12"/>
  <c r="H65" i="12"/>
  <c r="H8" i="12"/>
  <c r="K28" i="12"/>
  <c r="L104" i="12"/>
  <c r="L40" i="12"/>
  <c r="K134" i="12"/>
  <c r="I139" i="12"/>
  <c r="H142" i="12"/>
  <c r="I263" i="12"/>
  <c r="L152" i="12"/>
  <c r="I125" i="12"/>
  <c r="I189" i="12"/>
  <c r="K192" i="12"/>
  <c r="H196" i="12"/>
  <c r="H198" i="12"/>
  <c r="I205" i="12"/>
  <c r="K208" i="12"/>
  <c r="H218" i="12"/>
  <c r="H221" i="12"/>
  <c r="I224" i="12"/>
  <c r="K238" i="12"/>
  <c r="K240" i="12"/>
  <c r="K242" i="12"/>
  <c r="H247" i="12"/>
  <c r="K63" i="12"/>
  <c r="L72" i="12"/>
  <c r="H95" i="12"/>
  <c r="I237" i="12"/>
  <c r="I83" i="12"/>
  <c r="L46" i="12"/>
  <c r="K36" i="12"/>
  <c r="I231" i="12"/>
  <c r="I42" i="12"/>
  <c r="H33" i="12"/>
  <c r="L14" i="12"/>
  <c r="L57" i="12"/>
  <c r="I51" i="12"/>
  <c r="L75" i="12"/>
  <c r="L8" i="12"/>
  <c r="L47" i="12"/>
  <c r="L227" i="12"/>
  <c r="K234" i="12"/>
  <c r="L234" i="12"/>
  <c r="H63" i="12"/>
  <c r="K77" i="12"/>
  <c r="L4" i="12"/>
  <c r="I82" i="12"/>
  <c r="H45" i="12"/>
  <c r="L91" i="12"/>
  <c r="I99" i="12"/>
  <c r="H87" i="12"/>
  <c r="K89" i="12"/>
  <c r="L89" i="12"/>
  <c r="I57" i="12"/>
  <c r="H57" i="12"/>
  <c r="I34" i="12"/>
  <c r="H34" i="12"/>
  <c r="H103" i="12"/>
  <c r="I103" i="12"/>
  <c r="H47" i="12"/>
  <c r="I47" i="12"/>
  <c r="H227" i="12"/>
  <c r="I227" i="12"/>
  <c r="K34" i="12"/>
  <c r="L34" i="12"/>
  <c r="H4" i="12"/>
  <c r="L45" i="12"/>
  <c r="I35" i="12"/>
  <c r="H91" i="12"/>
  <c r="H24" i="12"/>
  <c r="H13" i="12"/>
  <c r="I81" i="12"/>
  <c r="I92" i="12"/>
  <c r="I265" i="12"/>
  <c r="I3" i="12"/>
  <c r="H3" i="12"/>
  <c r="I48" i="12"/>
  <c r="L53" i="12"/>
  <c r="K53" i="12"/>
  <c r="I234" i="12"/>
  <c r="H234" i="12"/>
  <c r="K32" i="12"/>
  <c r="K230" i="12"/>
  <c r="K44" i="12"/>
  <c r="K86" i="12"/>
  <c r="K55" i="12"/>
  <c r="H12" i="12"/>
  <c r="I270" i="12"/>
  <c r="L135" i="12"/>
  <c r="L138" i="12"/>
  <c r="L145" i="12"/>
  <c r="L149" i="12"/>
  <c r="L261" i="12"/>
  <c r="L155" i="12"/>
  <c r="H157" i="12"/>
  <c r="L164" i="12"/>
  <c r="L167" i="12"/>
  <c r="I169" i="12"/>
  <c r="H173" i="12"/>
  <c r="I175" i="12"/>
  <c r="H117" i="12"/>
  <c r="I123" i="12"/>
  <c r="I127" i="12"/>
  <c r="H131" i="12"/>
  <c r="K246" i="12"/>
  <c r="L118" i="12"/>
  <c r="I32" i="12"/>
  <c r="I230" i="12"/>
  <c r="I44" i="12"/>
  <c r="I267" i="12"/>
  <c r="H130" i="12"/>
  <c r="L21" i="12"/>
  <c r="H59" i="12"/>
  <c r="L37" i="12"/>
  <c r="H226" i="12"/>
  <c r="L12" i="12"/>
  <c r="H58" i="12"/>
  <c r="H62" i="12"/>
  <c r="H71" i="12"/>
  <c r="H135" i="12"/>
  <c r="K137" i="12"/>
  <c r="K142" i="12"/>
  <c r="H143" i="12"/>
  <c r="H145" i="12"/>
  <c r="K146" i="12"/>
  <c r="H149" i="12"/>
  <c r="H261" i="12"/>
  <c r="H155" i="12"/>
  <c r="H159" i="12"/>
  <c r="H164" i="12"/>
  <c r="K166" i="12"/>
  <c r="I178" i="12"/>
  <c r="H180" i="12"/>
  <c r="K183" i="12"/>
  <c r="H184" i="12"/>
  <c r="H188" i="12"/>
  <c r="K196" i="12"/>
  <c r="H197" i="12"/>
  <c r="K201" i="12"/>
  <c r="H202" i="12"/>
  <c r="H204" i="12"/>
  <c r="K212" i="12"/>
  <c r="H213" i="12"/>
  <c r="K216" i="12"/>
  <c r="K131" i="12"/>
  <c r="H132" i="12"/>
  <c r="H223" i="12"/>
  <c r="K239" i="12"/>
  <c r="H240" i="12"/>
  <c r="H243" i="12"/>
  <c r="H246" i="12"/>
  <c r="H118" i="12"/>
  <c r="K121" i="12"/>
  <c r="L65" i="12"/>
  <c r="H69" i="12"/>
  <c r="L10" i="12"/>
  <c r="I105" i="12"/>
  <c r="L250" i="12"/>
  <c r="I27" i="12"/>
  <c r="L49" i="12"/>
  <c r="I50" i="12"/>
  <c r="L73" i="12"/>
  <c r="I77" i="12"/>
  <c r="L237" i="12"/>
  <c r="I266" i="12"/>
  <c r="L82" i="12"/>
  <c r="I109" i="12"/>
  <c r="L35" i="12"/>
  <c r="I36" i="12"/>
  <c r="L99" i="12"/>
  <c r="I100" i="12"/>
  <c r="L103" i="12"/>
  <c r="I70" i="12"/>
  <c r="L42" i="12"/>
  <c r="I41" i="12"/>
  <c r="L33" i="12"/>
  <c r="I102" i="12"/>
  <c r="L81" i="12"/>
  <c r="I90" i="12"/>
  <c r="L252" i="12"/>
  <c r="I111" i="12"/>
  <c r="L48" i="12"/>
  <c r="K48" i="12"/>
  <c r="L97" i="12"/>
  <c r="K97" i="12"/>
  <c r="L3" i="12"/>
  <c r="K27" i="12"/>
  <c r="H43" i="12"/>
  <c r="K266" i="12"/>
  <c r="K70" i="12"/>
  <c r="K41" i="12"/>
  <c r="K102" i="12"/>
  <c r="K90" i="12"/>
  <c r="K111" i="12"/>
  <c r="H112" i="12"/>
  <c r="H76" i="12"/>
  <c r="L92" i="12"/>
  <c r="I53" i="12"/>
  <c r="H53" i="12"/>
  <c r="K105" i="12"/>
  <c r="H66" i="12"/>
  <c r="K50" i="12"/>
  <c r="K22" i="12"/>
  <c r="K74" i="12"/>
  <c r="H54" i="12"/>
  <c r="L265" i="12"/>
  <c r="L267" i="12"/>
  <c r="K39" i="12"/>
  <c r="K64" i="12"/>
  <c r="L270" i="12"/>
  <c r="K62" i="12"/>
  <c r="L157" i="12"/>
  <c r="H166" i="12"/>
  <c r="I166" i="12"/>
  <c r="K11" i="12"/>
  <c r="K106" i="12"/>
  <c r="H39" i="12"/>
  <c r="K110" i="12"/>
  <c r="K144" i="12"/>
  <c r="K148" i="12"/>
  <c r="K151" i="12"/>
  <c r="K154" i="12"/>
  <c r="K156" i="12"/>
  <c r="K169" i="12"/>
  <c r="L169" i="12"/>
  <c r="K20" i="12"/>
  <c r="H233" i="12"/>
  <c r="H15" i="12"/>
  <c r="K253" i="12"/>
  <c r="H236" i="12"/>
  <c r="K269" i="12"/>
  <c r="H26" i="12"/>
  <c r="K60" i="12"/>
  <c r="H67" i="12"/>
  <c r="K130" i="12"/>
  <c r="H86" i="12"/>
  <c r="K59" i="12"/>
  <c r="H55" i="12"/>
  <c r="K226" i="12"/>
  <c r="H235" i="12"/>
  <c r="H79" i="12"/>
  <c r="K31" i="12"/>
  <c r="H11" i="12"/>
  <c r="K107" i="12"/>
  <c r="K58" i="12"/>
  <c r="K80" i="12"/>
  <c r="K19" i="12"/>
  <c r="H134" i="12"/>
  <c r="H137" i="12"/>
  <c r="K140" i="12"/>
  <c r="K143" i="12"/>
  <c r="H144" i="12"/>
  <c r="K147" i="12"/>
  <c r="H148" i="12"/>
  <c r="K263" i="12"/>
  <c r="H151" i="12"/>
  <c r="K153" i="12"/>
  <c r="H154" i="12"/>
  <c r="H156" i="12"/>
  <c r="K159" i="12"/>
  <c r="K168" i="12"/>
  <c r="I172" i="12"/>
  <c r="K174" i="12"/>
  <c r="L175" i="12"/>
  <c r="I116" i="12"/>
  <c r="K120" i="12"/>
  <c r="L123" i="12"/>
  <c r="I124" i="12"/>
  <c r="K126" i="12"/>
  <c r="L127" i="12"/>
  <c r="I129" i="12"/>
  <c r="K176" i="12"/>
  <c r="K264" i="12"/>
  <c r="L178" i="12"/>
  <c r="I179" i="12"/>
  <c r="I182" i="12"/>
  <c r="K184" i="12"/>
  <c r="H185" i="12"/>
  <c r="L185" i="12"/>
  <c r="K190" i="12"/>
  <c r="H191" i="12"/>
  <c r="L191" i="12"/>
  <c r="K194" i="12"/>
  <c r="H195" i="12"/>
  <c r="L195" i="12"/>
  <c r="K198" i="12"/>
  <c r="H199" i="12"/>
  <c r="L199" i="12"/>
  <c r="K202" i="12"/>
  <c r="H203" i="12"/>
  <c r="L203" i="12"/>
  <c r="K206" i="12"/>
  <c r="H207" i="12"/>
  <c r="L207" i="12"/>
  <c r="K210" i="12"/>
  <c r="H211" i="12"/>
  <c r="L211" i="12"/>
  <c r="K214" i="12"/>
  <c r="H215" i="12"/>
  <c r="L215" i="12"/>
  <c r="I216" i="12"/>
  <c r="K122" i="12"/>
  <c r="H128" i="12"/>
  <c r="L128" i="12"/>
  <c r="K221" i="12"/>
  <c r="H222" i="12"/>
  <c r="K225" i="12"/>
  <c r="H238" i="12"/>
  <c r="K241" i="12"/>
  <c r="H242" i="12"/>
  <c r="K245" i="12"/>
  <c r="K247" i="12"/>
  <c r="H248" i="12"/>
  <c r="L248" i="12"/>
  <c r="K119" i="12"/>
  <c r="H121" i="12"/>
  <c r="I137" i="10" l="1"/>
  <c r="L137" i="10"/>
  <c r="I136" i="10"/>
  <c r="L136" i="10"/>
  <c r="K136" i="10" l="1"/>
  <c r="H136" i="10"/>
  <c r="H137" i="10"/>
  <c r="K137" i="10"/>
  <c r="L6" i="10" l="1"/>
  <c r="L7" i="10"/>
  <c r="L8" i="10"/>
  <c r="L9" i="10"/>
  <c r="L10" i="10"/>
  <c r="K11" i="10"/>
  <c r="K12" i="10"/>
  <c r="K13" i="10"/>
  <c r="L14" i="10"/>
  <c r="L15" i="10"/>
  <c r="L17" i="10"/>
  <c r="K18" i="10"/>
  <c r="L19" i="10"/>
  <c r="K20" i="10"/>
  <c r="K21" i="10"/>
  <c r="L22" i="10"/>
  <c r="L23" i="10"/>
  <c r="K24" i="10"/>
  <c r="K25" i="10"/>
  <c r="L26" i="10"/>
  <c r="K27" i="10"/>
  <c r="K28" i="10"/>
  <c r="K29" i="10"/>
  <c r="L30" i="10"/>
  <c r="L32" i="10"/>
  <c r="L33" i="10"/>
  <c r="L34" i="10"/>
  <c r="L35" i="10"/>
  <c r="L37" i="10"/>
  <c r="L38" i="10"/>
  <c r="L40" i="10"/>
  <c r="L41" i="10"/>
  <c r="L42" i="10"/>
  <c r="K43" i="10"/>
  <c r="L44" i="10"/>
  <c r="L45" i="10"/>
  <c r="L46" i="10"/>
  <c r="L48" i="10"/>
  <c r="L49" i="10"/>
  <c r="L50" i="10"/>
  <c r="L51" i="10"/>
  <c r="K52" i="10"/>
  <c r="L53" i="10"/>
  <c r="K54" i="10"/>
  <c r="K55" i="10"/>
  <c r="L56" i="10"/>
  <c r="L57" i="10"/>
  <c r="L58" i="10"/>
  <c r="K59" i="10"/>
  <c r="L60" i="10"/>
  <c r="L61" i="10"/>
  <c r="K62" i="10"/>
  <c r="L63" i="10"/>
  <c r="L64" i="10"/>
  <c r="L65" i="10"/>
  <c r="K66" i="10"/>
  <c r="L67" i="10"/>
  <c r="L68" i="10"/>
  <c r="L69" i="10"/>
  <c r="L70" i="10"/>
  <c r="L72" i="10"/>
  <c r="L73" i="10"/>
  <c r="K74" i="10"/>
  <c r="L75" i="10"/>
  <c r="L76" i="10"/>
  <c r="L77" i="10"/>
  <c r="L78" i="10"/>
  <c r="K79" i="10"/>
  <c r="L80" i="10"/>
  <c r="L81" i="10"/>
  <c r="K82" i="10"/>
  <c r="K83" i="10"/>
  <c r="K84" i="10"/>
  <c r="L85" i="10"/>
  <c r="K86" i="10"/>
  <c r="L87" i="10"/>
  <c r="L88" i="10"/>
  <c r="L89" i="10"/>
  <c r="K90" i="10"/>
  <c r="K91" i="10"/>
  <c r="L92" i="10"/>
  <c r="K93" i="10"/>
  <c r="L94" i="10"/>
  <c r="L95" i="10"/>
  <c r="K96" i="10"/>
  <c r="L97" i="10"/>
  <c r="L4" i="10"/>
  <c r="K98" i="10"/>
  <c r="L99" i="10"/>
  <c r="L100" i="10"/>
  <c r="K102" i="10"/>
  <c r="L104" i="10"/>
  <c r="L105" i="10"/>
  <c r="L106" i="10"/>
  <c r="L107" i="10"/>
  <c r="K108" i="10"/>
  <c r="K110" i="10"/>
  <c r="L111" i="10"/>
  <c r="K112" i="10"/>
  <c r="L113" i="10"/>
  <c r="K114" i="10"/>
  <c r="L115" i="10"/>
  <c r="L116" i="10"/>
  <c r="L117" i="10"/>
  <c r="L118" i="10"/>
  <c r="L119" i="10"/>
  <c r="K120" i="10"/>
  <c r="L121" i="10"/>
  <c r="L122" i="10"/>
  <c r="L123" i="10"/>
  <c r="L124" i="10"/>
  <c r="L125" i="10"/>
  <c r="K126" i="10"/>
  <c r="L128" i="10"/>
  <c r="L130" i="10"/>
  <c r="K131" i="10"/>
  <c r="L132" i="10"/>
  <c r="K133" i="10"/>
  <c r="L134" i="10"/>
  <c r="L135" i="10"/>
  <c r="H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26" i="10"/>
  <c r="H27" i="10"/>
  <c r="I28" i="10"/>
  <c r="H29" i="10"/>
  <c r="I30" i="10"/>
  <c r="I32" i="10"/>
  <c r="H35" i="10"/>
  <c r="H36" i="10"/>
  <c r="I37" i="10"/>
  <c r="H38" i="10"/>
  <c r="H39" i="10"/>
  <c r="H40" i="10"/>
  <c r="I41" i="10"/>
  <c r="H42" i="10"/>
  <c r="I43" i="10"/>
  <c r="I44" i="10"/>
  <c r="I45" i="10"/>
  <c r="H46" i="10"/>
  <c r="I47" i="10"/>
  <c r="H48" i="10"/>
  <c r="I49" i="10"/>
  <c r="I50" i="10"/>
  <c r="I51" i="10"/>
  <c r="I52" i="10"/>
  <c r="I53" i="10"/>
  <c r="I54" i="10"/>
  <c r="H55" i="10"/>
  <c r="H56" i="10"/>
  <c r="I57" i="10"/>
  <c r="I58" i="10"/>
  <c r="I59" i="10"/>
  <c r="I60" i="10"/>
  <c r="I61" i="10"/>
  <c r="H62" i="10"/>
  <c r="H63" i="10"/>
  <c r="I64" i="10"/>
  <c r="H65" i="10"/>
  <c r="I66" i="10"/>
  <c r="I67" i="10"/>
  <c r="I68" i="10"/>
  <c r="I69" i="10"/>
  <c r="H70" i="10"/>
  <c r="I71" i="10"/>
  <c r="H72" i="10"/>
  <c r="I73" i="10"/>
  <c r="I74" i="10"/>
  <c r="I75" i="10"/>
  <c r="H76" i="10"/>
  <c r="H77" i="10"/>
  <c r="I78" i="10"/>
  <c r="I79" i="10"/>
  <c r="I81" i="10"/>
  <c r="I82" i="10"/>
  <c r="I83" i="10"/>
  <c r="I84" i="10"/>
  <c r="H85" i="10"/>
  <c r="I86" i="10"/>
  <c r="H87" i="10"/>
  <c r="I88" i="10"/>
  <c r="I89" i="10"/>
  <c r="I90" i="10"/>
  <c r="I91" i="10"/>
  <c r="H92" i="10"/>
  <c r="H93" i="10"/>
  <c r="H94" i="10"/>
  <c r="I95" i="10"/>
  <c r="I97" i="10"/>
  <c r="I3" i="10"/>
  <c r="I4" i="10"/>
  <c r="I98" i="10"/>
  <c r="H100" i="10"/>
  <c r="H101" i="10"/>
  <c r="I103" i="10"/>
  <c r="I104" i="10"/>
  <c r="I105" i="10"/>
  <c r="I106" i="10"/>
  <c r="I107" i="10"/>
  <c r="I108" i="10"/>
  <c r="I109" i="10"/>
  <c r="I110" i="10"/>
  <c r="H111" i="10"/>
  <c r="I112" i="10"/>
  <c r="I113" i="10"/>
  <c r="I114" i="10"/>
  <c r="I115" i="10"/>
  <c r="I116" i="10"/>
  <c r="I117" i="10"/>
  <c r="H118" i="10"/>
  <c r="H119" i="10"/>
  <c r="I120" i="10"/>
  <c r="I121" i="10"/>
  <c r="H123" i="10"/>
  <c r="I124" i="10"/>
  <c r="I126" i="10"/>
  <c r="I128" i="10"/>
  <c r="I130" i="10"/>
  <c r="H131" i="10"/>
  <c r="I132" i="10"/>
  <c r="I133" i="10"/>
  <c r="I134" i="10"/>
  <c r="H81" i="10" l="1"/>
  <c r="L2" i="10"/>
  <c r="K2" i="10"/>
  <c r="I2" i="10"/>
  <c r="H2" i="10"/>
  <c r="K97" i="10"/>
  <c r="I55" i="10"/>
  <c r="K6" i="10"/>
  <c r="K58" i="10"/>
  <c r="L90" i="10"/>
  <c r="K78" i="10"/>
  <c r="K123" i="10"/>
  <c r="L82" i="10"/>
  <c r="H83" i="10"/>
  <c r="K85" i="10"/>
  <c r="K116" i="10"/>
  <c r="L18" i="10"/>
  <c r="H71" i="10"/>
  <c r="I63" i="10"/>
  <c r="L62" i="10"/>
  <c r="K115" i="10"/>
  <c r="L93" i="10"/>
  <c r="I87" i="10"/>
  <c r="L86" i="10"/>
  <c r="K89" i="10"/>
  <c r="L54" i="10"/>
  <c r="H121" i="10"/>
  <c r="L131" i="10"/>
  <c r="K38" i="10"/>
  <c r="I92" i="10"/>
  <c r="I48" i="10"/>
  <c r="H91" i="10"/>
  <c r="I36" i="10"/>
  <c r="H32" i="10"/>
  <c r="H82" i="10"/>
  <c r="I39" i="10"/>
  <c r="I70" i="10"/>
  <c r="I111" i="10"/>
  <c r="H73" i="10"/>
  <c r="L28" i="10"/>
  <c r="H14" i="10"/>
  <c r="I85" i="10"/>
  <c r="K121" i="10"/>
  <c r="I131" i="10"/>
  <c r="H61" i="10"/>
  <c r="L59" i="10"/>
  <c r="L91" i="10"/>
  <c r="H44" i="10"/>
  <c r="L133" i="10"/>
  <c r="I40" i="10"/>
  <c r="H12" i="10"/>
  <c r="I46" i="10"/>
  <c r="I65" i="10"/>
  <c r="L12" i="10"/>
  <c r="H115" i="10"/>
  <c r="L79" i="10"/>
  <c r="L55" i="10"/>
  <c r="K32" i="10"/>
  <c r="L83" i="10"/>
  <c r="K63" i="10"/>
  <c r="H113" i="10"/>
  <c r="K81" i="10"/>
  <c r="K119" i="10"/>
  <c r="H105" i="10"/>
  <c r="K61" i="10"/>
  <c r="H8" i="10"/>
  <c r="H4" i="10"/>
  <c r="K46" i="10"/>
  <c r="K73" i="10"/>
  <c r="K14" i="10"/>
  <c r="K26" i="10"/>
  <c r="K30" i="10"/>
  <c r="H52" i="10"/>
  <c r="H133" i="10"/>
  <c r="H20" i="10"/>
  <c r="K111" i="10"/>
  <c r="K77" i="10"/>
  <c r="H79" i="10"/>
  <c r="K57" i="10"/>
  <c r="H59" i="10"/>
  <c r="H75" i="10"/>
  <c r="K10" i="10"/>
  <c r="H117" i="10"/>
  <c r="H95" i="10"/>
  <c r="H28" i="10"/>
  <c r="H24" i="10"/>
  <c r="H16" i="10"/>
  <c r="K34" i="10"/>
  <c r="K50" i="10"/>
  <c r="K99" i="10"/>
  <c r="H109" i="10"/>
  <c r="K42" i="10"/>
  <c r="K65" i="10"/>
  <c r="K22" i="10"/>
  <c r="H67" i="10"/>
  <c r="K69" i="10"/>
  <c r="K87" i="10"/>
  <c r="I123" i="10"/>
  <c r="K113" i="10"/>
  <c r="H54" i="10"/>
  <c r="H97" i="10"/>
  <c r="K48" i="10"/>
  <c r="K117" i="10"/>
  <c r="K95" i="10"/>
  <c r="H18" i="10"/>
  <c r="K44" i="10"/>
  <c r="H69" i="10"/>
  <c r="K40" i="10"/>
  <c r="I77" i="10"/>
  <c r="H89" i="10"/>
  <c r="H57" i="10"/>
  <c r="I119" i="10"/>
  <c r="I38" i="10"/>
  <c r="K105" i="10"/>
  <c r="I93" i="10"/>
  <c r="K75" i="10"/>
  <c r="H10" i="10"/>
  <c r="K8" i="10"/>
  <c r="K4" i="10"/>
  <c r="I26" i="10"/>
  <c r="L20" i="10"/>
  <c r="H22" i="10"/>
  <c r="K67" i="10"/>
  <c r="H30" i="10"/>
  <c r="L24" i="10"/>
  <c r="L52" i="10"/>
  <c r="H50" i="10"/>
  <c r="I42" i="10"/>
  <c r="I7" i="10"/>
  <c r="K9" i="10"/>
  <c r="H58" i="10"/>
  <c r="L96" i="10"/>
  <c r="H43" i="10"/>
  <c r="H116" i="10"/>
  <c r="I35" i="10"/>
  <c r="H108" i="10"/>
  <c r="I62" i="10"/>
  <c r="L29" i="10"/>
  <c r="H51" i="10"/>
  <c r="L84" i="10"/>
  <c r="I94" i="10"/>
  <c r="K80" i="10"/>
  <c r="H78" i="10"/>
  <c r="I27" i="10"/>
  <c r="H23" i="10"/>
  <c r="H47" i="10"/>
  <c r="L114" i="10"/>
  <c r="H128" i="10"/>
  <c r="H104" i="10"/>
  <c r="H19" i="10"/>
  <c r="H15" i="10"/>
  <c r="H66" i="10"/>
  <c r="K64" i="10"/>
  <c r="L21" i="10"/>
  <c r="H86" i="10"/>
  <c r="K49" i="10"/>
  <c r="H74" i="10"/>
  <c r="H132" i="10"/>
  <c r="H90" i="10"/>
  <c r="H11" i="10"/>
  <c r="L13" i="10"/>
  <c r="H112" i="10"/>
  <c r="L25" i="10"/>
  <c r="H3" i="10"/>
  <c r="K72" i="10"/>
  <c r="K41" i="10"/>
  <c r="K17" i="10"/>
  <c r="L110" i="10"/>
  <c r="K106" i="10"/>
  <c r="K88" i="10"/>
  <c r="L126" i="10"/>
  <c r="K128" i="10"/>
  <c r="K104" i="10"/>
  <c r="K33" i="10"/>
  <c r="K37" i="10"/>
  <c r="L98" i="10"/>
  <c r="H96" i="10"/>
  <c r="I96" i="10"/>
  <c r="L47" i="10"/>
  <c r="K47" i="10"/>
  <c r="L39" i="10"/>
  <c r="K39" i="10"/>
  <c r="K94" i="10"/>
  <c r="L27" i="10"/>
  <c r="K35" i="10"/>
  <c r="L74" i="10"/>
  <c r="I56" i="10"/>
  <c r="K15" i="10"/>
  <c r="I122" i="10"/>
  <c r="H122" i="10"/>
  <c r="I33" i="10"/>
  <c r="H33" i="10"/>
  <c r="L11" i="10"/>
  <c r="K51" i="10"/>
  <c r="K70" i="10"/>
  <c r="K132" i="10"/>
  <c r="L43" i="10"/>
  <c r="K19" i="10"/>
  <c r="L108" i="10"/>
  <c r="L66" i="10"/>
  <c r="I80" i="10"/>
  <c r="H80" i="10"/>
  <c r="L3" i="10"/>
  <c r="K3" i="10"/>
  <c r="K23" i="10"/>
  <c r="L112" i="10"/>
  <c r="H45" i="10"/>
  <c r="K7" i="10"/>
  <c r="H130" i="10"/>
  <c r="I99" i="10"/>
  <c r="H99" i="10"/>
  <c r="I34" i="10"/>
  <c r="H34" i="10"/>
  <c r="I6" i="10"/>
  <c r="H6" i="10"/>
  <c r="L109" i="10"/>
  <c r="K109" i="10"/>
  <c r="L71" i="10"/>
  <c r="K71" i="10"/>
  <c r="L36" i="10"/>
  <c r="K36" i="10"/>
  <c r="L16" i="10"/>
  <c r="K16" i="10"/>
  <c r="K134" i="10"/>
  <c r="K76" i="10"/>
  <c r="K92" i="10"/>
  <c r="K122" i="10"/>
  <c r="K56" i="10"/>
  <c r="K45" i="10"/>
  <c r="K68" i="10"/>
  <c r="K118" i="10"/>
  <c r="K130" i="10"/>
  <c r="K60" i="10"/>
  <c r="K53" i="10"/>
  <c r="I72" i="10"/>
  <c r="H98" i="10"/>
  <c r="H68" i="10"/>
  <c r="I76" i="10"/>
  <c r="I29" i="10"/>
  <c r="H84" i="10"/>
  <c r="H41" i="10"/>
  <c r="I118" i="10"/>
  <c r="H106" i="10"/>
  <c r="H88" i="10"/>
  <c r="H60" i="10"/>
  <c r="H37" i="10"/>
  <c r="H13" i="10"/>
  <c r="H49" i="10"/>
  <c r="H9" i="10"/>
  <c r="H17" i="10"/>
  <c r="H64" i="10"/>
  <c r="H110" i="10"/>
  <c r="H114" i="10"/>
  <c r="H126" i="10"/>
  <c r="H134" i="10"/>
  <c r="H53" i="10"/>
  <c r="H25" i="10"/>
  <c r="H21" i="10"/>
  <c r="I100" i="10"/>
  <c r="L102" i="10"/>
  <c r="H120" i="10"/>
  <c r="L120" i="10"/>
  <c r="L101" i="10"/>
  <c r="K101" i="10"/>
  <c r="I102" i="10"/>
  <c r="H102" i="10"/>
  <c r="I125" i="10"/>
  <c r="H125" i="10"/>
  <c r="K135" i="10"/>
  <c r="I101" i="10"/>
  <c r="I135" i="10"/>
  <c r="H135" i="10"/>
  <c r="L103" i="10"/>
  <c r="K103" i="10"/>
  <c r="K107" i="10"/>
  <c r="K124" i="10"/>
  <c r="K100" i="10"/>
  <c r="H103" i="10"/>
  <c r="H107" i="10"/>
  <c r="K125" i="10"/>
  <c r="H124" i="10"/>
  <c r="B38" i="5" l="1"/>
  <c r="B3" i="5"/>
  <c r="B136" i="5"/>
  <c r="B117" i="5"/>
  <c r="B126" i="5"/>
  <c r="B137" i="5"/>
  <c r="B114" i="5"/>
  <c r="B22" i="5"/>
  <c r="B142" i="5"/>
  <c r="B123" i="5"/>
  <c r="B133" i="5"/>
  <c r="B41" i="5"/>
  <c r="B68" i="5"/>
  <c r="B59" i="5"/>
  <c r="B73" i="5"/>
  <c r="B127" i="5"/>
  <c r="B128" i="5"/>
  <c r="B39" i="5"/>
  <c r="B64" i="5"/>
  <c r="B111" i="5"/>
  <c r="B56" i="5"/>
  <c r="B138" i="5"/>
  <c r="B23" i="5"/>
  <c r="B6" i="5"/>
  <c r="B132" i="5"/>
  <c r="B110" i="5"/>
  <c r="B26" i="5"/>
  <c r="B130" i="5"/>
  <c r="B10" i="5"/>
  <c r="B20" i="5"/>
  <c r="B40" i="5"/>
  <c r="B15" i="5"/>
  <c r="B11" i="5"/>
  <c r="B109" i="5"/>
  <c r="B49" i="5"/>
  <c r="B61" i="5"/>
  <c r="B48" i="5"/>
  <c r="B70" i="5"/>
  <c r="B90" i="5"/>
  <c r="B107" i="5"/>
  <c r="B104" i="5"/>
  <c r="B65" i="5"/>
  <c r="B43" i="5"/>
  <c r="B46" i="5"/>
  <c r="B24" i="5"/>
  <c r="B115" i="5"/>
  <c r="B119" i="5"/>
  <c r="B13" i="5"/>
  <c r="B14" i="5"/>
  <c r="B32" i="5"/>
  <c r="B112" i="5"/>
  <c r="B89" i="5" l="1"/>
  <c r="B106" i="5"/>
  <c r="B36" i="5"/>
  <c r="B78" i="5"/>
  <c r="B141" i="5"/>
  <c r="B100" i="5"/>
  <c r="B18" i="5"/>
  <c r="B7" i="5"/>
  <c r="B87" i="5"/>
  <c r="B62" i="5"/>
  <c r="B30" i="5"/>
  <c r="B84" i="5"/>
  <c r="B51" i="5"/>
  <c r="B96" i="5"/>
  <c r="B76" i="5"/>
  <c r="B122" i="5"/>
  <c r="B102" i="5" l="1"/>
  <c r="B31" i="5"/>
  <c r="B94" i="5"/>
  <c r="B129" i="5"/>
  <c r="B67" i="5"/>
  <c r="B66" i="5"/>
  <c r="B82" i="5"/>
  <c r="B35" i="5"/>
  <c r="B5" i="5"/>
  <c r="B85" i="5"/>
  <c r="B29" i="5"/>
  <c r="B108" i="5"/>
  <c r="B50" i="5"/>
  <c r="B57" i="5"/>
  <c r="B54" i="5"/>
  <c r="B125" i="5"/>
  <c r="B71" i="5"/>
  <c r="B98" i="5"/>
  <c r="G145" i="5" l="1"/>
  <c r="H145" i="5"/>
  <c r="B95" i="5" l="1"/>
  <c r="B44" i="5"/>
  <c r="B19" i="5"/>
  <c r="B69" i="5"/>
  <c r="B55" i="5"/>
  <c r="B135" i="5"/>
  <c r="B105" i="5"/>
  <c r="B134" i="5"/>
  <c r="B58" i="5"/>
  <c r="B86" i="5"/>
  <c r="B83" i="5"/>
  <c r="B124" i="5"/>
  <c r="B101" i="5"/>
  <c r="B33" i="5"/>
  <c r="B97" i="5"/>
  <c r="B131" i="5"/>
  <c r="B34" i="5"/>
  <c r="B12" i="5"/>
  <c r="B21" i="5"/>
  <c r="B75" i="5"/>
  <c r="B88" i="5"/>
  <c r="B25" i="5"/>
  <c r="B45" i="5"/>
  <c r="B92" i="5"/>
  <c r="B91" i="5"/>
  <c r="B17" i="5"/>
  <c r="B113" i="5"/>
  <c r="B103" i="5"/>
  <c r="B8" i="5"/>
  <c r="B52" i="5"/>
  <c r="B9" i="5"/>
  <c r="B37" i="5"/>
  <c r="B74" i="5"/>
  <c r="B4" i="5"/>
  <c r="B28" i="5"/>
  <c r="B63" i="5"/>
  <c r="B60" i="5"/>
  <c r="B93" i="5"/>
  <c r="B143" i="5"/>
  <c r="B42" i="5" l="1"/>
  <c r="B80" i="5"/>
  <c r="B53" i="5"/>
  <c r="F138" i="10" l="1"/>
  <c r="E138" i="10"/>
  <c r="H5" i="10" l="1"/>
  <c r="I5" i="10"/>
  <c r="L5" i="10"/>
  <c r="K5" i="10"/>
  <c r="B2" i="5" l="1"/>
  <c r="C62" i="14"/>
  <c r="C120" i="14"/>
  <c r="C35" i="14"/>
  <c r="C104" i="14"/>
  <c r="C32" i="14"/>
  <c r="C78" i="14"/>
  <c r="C103" i="14"/>
  <c r="C85" i="14"/>
  <c r="C68" i="14"/>
  <c r="C45" i="14"/>
  <c r="C69" i="14"/>
  <c r="C42" i="14"/>
  <c r="C54" i="14"/>
  <c r="C11" i="14"/>
  <c r="C16" i="14"/>
  <c r="C102" i="14"/>
  <c r="C46" i="14"/>
  <c r="C129" i="14"/>
  <c r="C76" i="14"/>
  <c r="C108" i="14"/>
  <c r="C21" i="14"/>
  <c r="C113" i="14"/>
  <c r="C39" i="14"/>
  <c r="C80" i="14"/>
  <c r="C12" i="14"/>
  <c r="C118" i="14"/>
  <c r="C140" i="14"/>
  <c r="C99" i="14"/>
  <c r="C109" i="14"/>
  <c r="C127" i="14"/>
  <c r="C114" i="14"/>
  <c r="C66" i="14"/>
  <c r="C87" i="14"/>
  <c r="C98" i="14"/>
  <c r="C97" i="14"/>
  <c r="C41" i="14"/>
  <c r="C116" i="14"/>
  <c r="C84" i="14"/>
  <c r="C75" i="14"/>
  <c r="C53" i="14"/>
  <c r="C143" i="14"/>
  <c r="C55" i="14"/>
  <c r="C3" i="14"/>
  <c r="C50" i="14"/>
  <c r="C25" i="14"/>
  <c r="C124" i="14"/>
  <c r="C24" i="14"/>
  <c r="C14" i="14"/>
  <c r="C94" i="14"/>
  <c r="C79" i="14"/>
  <c r="C23" i="14"/>
  <c r="C33" i="14"/>
  <c r="C51" i="14"/>
  <c r="C60" i="14"/>
  <c r="C58" i="14"/>
  <c r="C81" i="14"/>
  <c r="C64" i="14"/>
  <c r="C82" i="14"/>
  <c r="C130" i="14"/>
  <c r="C61" i="14"/>
  <c r="C106" i="14"/>
  <c r="C121" i="14"/>
  <c r="C63" i="14"/>
  <c r="C67" i="14"/>
  <c r="C115" i="14"/>
  <c r="C65" i="14"/>
  <c r="C135" i="14"/>
  <c r="C107" i="14"/>
  <c r="C2" i="14"/>
  <c r="C142" i="14"/>
  <c r="C105" i="14"/>
  <c r="C10" i="14"/>
  <c r="C136" i="14"/>
  <c r="C17" i="14"/>
  <c r="C88" i="14"/>
  <c r="C27" i="14"/>
  <c r="C38" i="14"/>
  <c r="C134" i="14"/>
  <c r="C100" i="14"/>
  <c r="C4" i="14"/>
  <c r="C137" i="14"/>
  <c r="C13" i="14"/>
  <c r="C31" i="14"/>
  <c r="C123" i="14"/>
  <c r="C119" i="14"/>
  <c r="C34" i="14"/>
  <c r="C101" i="14"/>
  <c r="C128" i="14"/>
  <c r="C112" i="14"/>
  <c r="C9" i="14"/>
  <c r="C110" i="14"/>
  <c r="C47" i="14"/>
  <c r="C122" i="14"/>
  <c r="C83" i="14"/>
  <c r="C86" i="14"/>
  <c r="C132" i="14"/>
  <c r="C111" i="14"/>
  <c r="C28" i="14"/>
  <c r="C72" i="14"/>
  <c r="C22" i="14"/>
  <c r="C74" i="14"/>
  <c r="C89" i="14"/>
  <c r="C133" i="14"/>
  <c r="C92" i="14"/>
  <c r="C57" i="14"/>
  <c r="C70" i="14"/>
  <c r="C18" i="14"/>
  <c r="C20" i="14"/>
  <c r="C126" i="14"/>
  <c r="C139" i="14"/>
  <c r="C141" i="14"/>
  <c r="C30" i="14"/>
  <c r="C77" i="14"/>
  <c r="C131" i="14"/>
  <c r="C40" i="14"/>
  <c r="C125" i="14"/>
  <c r="C49" i="14"/>
  <c r="C117" i="14"/>
  <c r="C52" i="14"/>
  <c r="C56" i="14"/>
  <c r="C90" i="14"/>
  <c r="C59" i="14"/>
  <c r="C5" i="14"/>
  <c r="C37" i="14"/>
  <c r="C7" i="14"/>
  <c r="C73" i="14"/>
  <c r="C138" i="14"/>
  <c r="C95" i="14"/>
  <c r="C29" i="14"/>
  <c r="C91" i="14"/>
  <c r="C26" i="14"/>
  <c r="C48" i="14"/>
  <c r="C96" i="14"/>
  <c r="C8" i="14"/>
  <c r="C44" i="14"/>
  <c r="C71" i="14"/>
  <c r="C93" i="14"/>
  <c r="C19" i="14"/>
  <c r="C6" i="14"/>
  <c r="C43" i="14"/>
  <c r="C36" i="14"/>
  <c r="C15" i="14"/>
</calcChain>
</file>

<file path=xl/sharedStrings.xml><?xml version="1.0" encoding="utf-8"?>
<sst xmlns="http://schemas.openxmlformats.org/spreadsheetml/2006/main" count="6128" uniqueCount="954">
  <si>
    <t>Design Bid Build</t>
  </si>
  <si>
    <t>B16145</t>
  </si>
  <si>
    <t>B17079</t>
  </si>
  <si>
    <t>B16030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</si>
  <si>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</si>
  <si>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</si>
  <si>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</si>
  <si>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</si>
  <si>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</si>
  <si>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</si>
  <si>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</si>
  <si>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</si>
  <si>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</si>
  <si>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</si>
  <si>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</si>
  <si>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</si>
  <si>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</si>
  <si>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</si>
  <si>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</si>
  <si>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</si>
  <si>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</si>
  <si>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</si>
  <si>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</si>
  <si>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</si>
  <si>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</si>
  <si>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</si>
  <si>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</si>
  <si>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</si>
  <si>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</si>
  <si>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</si>
  <si>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B14007</t>
  </si>
  <si>
    <t>B13152</t>
  </si>
  <si>
    <t>B17152</t>
  </si>
  <si>
    <t>B18109</t>
  </si>
  <si>
    <t>B18031</t>
  </si>
  <si>
    <t>B19012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</si>
  <si>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</si>
  <si>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</si>
  <si>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</si>
  <si>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</si>
  <si>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</si>
  <si>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</si>
  <si>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</si>
  <si>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</si>
  <si>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</si>
  <si>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</si>
  <si>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</si>
  <si>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</si>
  <si>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</si>
  <si>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</si>
  <si>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</si>
  <si>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S11060</t>
  </si>
  <si>
    <t>S11010</t>
  </si>
  <si>
    <t>S10050</t>
  </si>
  <si>
    <t>S01090</t>
  </si>
  <si>
    <t>S00915</t>
  </si>
  <si>
    <t>S00880</t>
  </si>
  <si>
    <t>S00751</t>
  </si>
  <si>
    <t>L16000.6</t>
  </si>
  <si>
    <t>L16000.5</t>
  </si>
  <si>
    <t>L16000.2</t>
  </si>
  <si>
    <t>L16000.1</t>
  </si>
  <si>
    <t>B19195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</si>
  <si>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</si>
  <si>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</si>
  <si>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</si>
  <si>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</si>
  <si>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</si>
  <si>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</si>
  <si>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</si>
  <si>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</si>
  <si>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</si>
  <si>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</si>
  <si>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</si>
  <si>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</si>
  <si>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</si>
  <si>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</si>
  <si>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B18196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</si>
  <si>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</si>
  <si>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</si>
  <si>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</si>
  <si>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</si>
  <si>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</si>
  <si>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</si>
  <si>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</si>
  <si>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</si>
  <si>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B18093</t>
  </si>
  <si>
    <t>B18075</t>
  </si>
  <si>
    <t>B18072</t>
  </si>
  <si>
    <t>B18062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</si>
  <si>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</si>
  <si>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</si>
  <si>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</si>
  <si>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</si>
  <si>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</si>
  <si>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</si>
  <si>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</si>
  <si>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</si>
  <si>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</si>
  <si>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</si>
  <si>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B17145</t>
  </si>
  <si>
    <t>B17141</t>
  </si>
  <si>
    <t>B17139</t>
  </si>
  <si>
    <t>B17134</t>
  </si>
  <si>
    <t>B17132</t>
  </si>
  <si>
    <t>B17103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</si>
  <si>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</si>
  <si>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</si>
  <si>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</si>
  <si>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</si>
  <si>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</si>
  <si>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</si>
  <si>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</si>
  <si>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</si>
  <si>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</si>
  <si>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</si>
  <si>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</si>
  <si>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B16108</t>
  </si>
  <si>
    <t>B16107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</si>
  <si>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</si>
  <si>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</si>
  <si>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</si>
  <si>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</si>
  <si>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</si>
  <si>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</si>
  <si>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</si>
  <si>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</si>
  <si>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</si>
  <si>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</si>
  <si>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</si>
  <si>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</si>
  <si>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</si>
  <si>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</si>
  <si>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</si>
  <si>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</si>
  <si>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</si>
  <si>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</si>
  <si>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</si>
  <si>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</si>
  <si>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</si>
  <si>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B14120</t>
  </si>
  <si>
    <t>B14092</t>
  </si>
  <si>
    <t>B14015</t>
  </si>
  <si>
    <t>B13155</t>
  </si>
  <si>
    <t>B12096</t>
  </si>
  <si>
    <t>B00836</t>
  </si>
  <si>
    <t>B00721</t>
  </si>
  <si>
    <t>B00409</t>
  </si>
  <si>
    <t>B00369</t>
  </si>
  <si>
    <t>FY 2020 Total</t>
  </si>
  <si>
    <t>AC Water &amp; Sewer Group 1053 (W)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</si>
  <si>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</si>
  <si>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</si>
  <si>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</si>
  <si>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</si>
  <si>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</si>
  <si>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Adams Ave &amp; 49th St Splitter Islands</t>
  </si>
  <si>
    <t>Alvarado Trunk Sewer Phase IV</t>
  </si>
  <si>
    <t>Alvarado TS Water Main Relocations</t>
  </si>
  <si>
    <t>PIPELINE REHABILITATION AV-1</t>
  </si>
  <si>
    <t>AC Water &amp; Sewer Group 1023 (W)</t>
  </si>
  <si>
    <t>Morena Conveyance Southern Segment - B1</t>
  </si>
  <si>
    <t>Morena Conveyance Middle Segment - B2</t>
  </si>
  <si>
    <t>Rancho Penasquitos Improv 1(W)</t>
  </si>
  <si>
    <t>Otay Mesa Truck Route Phase 4</t>
  </si>
  <si>
    <t>AC Water Group 1059</t>
  </si>
  <si>
    <t>MOUNTAIN VIEW ACCELERATED (S)</t>
  </si>
  <si>
    <t>MOUNTAIN VIEW ACCELERATED (W)</t>
  </si>
  <si>
    <t>Nimitz Bridge at NTC Rehabilitation</t>
  </si>
  <si>
    <t>Water Group 970 CI</t>
  </si>
  <si>
    <t>Downtown Complete St Impl Phase 2</t>
  </si>
  <si>
    <t>SEWER GJ 798C</t>
  </si>
  <si>
    <t>Island Ave Mini Park Improvements</t>
  </si>
  <si>
    <t>Villa Monserate Neigh Park Upgrades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</si>
  <si>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</si>
  <si>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</si>
  <si>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</si>
  <si>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</si>
  <si>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</si>
  <si>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</si>
  <si>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San Vicente PH I-II Rd Imp UU505-UU506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</si>
  <si>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</si>
  <si>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</si>
  <si>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</si>
  <si>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</si>
  <si>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</si>
  <si>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</si>
  <si>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Sewer &amp; AC Water Group 841(W)</t>
  </si>
  <si>
    <t>Sewer &amp; AC Water Group 841(S)</t>
  </si>
  <si>
    <t>Abbot Street Series Circuit</t>
  </si>
  <si>
    <t>Block 8C UUD (Greater Golden Hill)</t>
  </si>
  <si>
    <t>Remaining Small Diameter CI Water Ph 3</t>
  </si>
  <si>
    <t>Alamo, Salvation, 68th Street Basins LID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</si>
  <si>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</si>
  <si>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</si>
  <si>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</si>
  <si>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</si>
  <si>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</si>
  <si>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</si>
  <si>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</si>
  <si>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Street Paving Group 1901</t>
  </si>
  <si>
    <t>Baker St/Shawnee Rd UUP (Morena to Shawn</t>
  </si>
  <si>
    <t>Block 6H UUP</t>
  </si>
  <si>
    <t>District 1 Block 1-J UUD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</si>
  <si>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</si>
  <si>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</si>
  <si>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</si>
  <si>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</si>
  <si>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</si>
  <si>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</si>
  <si>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SP17 JOC North Task 2 - Pomerado/Poway Rd/Clairemont</t>
  </si>
  <si>
    <t>MBC Equipment Upgrades</t>
  </si>
  <si>
    <t>Sidewalk Replacement Group 1901-NP &amp; OB</t>
  </si>
  <si>
    <t>Citywide Street Lights Group 1602</t>
  </si>
  <si>
    <t>Citywide Street Lights Group 1601</t>
  </si>
  <si>
    <t>NCWRP Expansion (Pkg. 2)</t>
  </si>
  <si>
    <t>Bonita Cove West Comfort Station Improve</t>
  </si>
  <si>
    <t>Bonita Cove West Playground Improvements</t>
  </si>
  <si>
    <t>70th-Alvarado to Saranac-Sidewalk</t>
  </si>
  <si>
    <t>Balboa Pk Bud Kearns Aquatic Complex Imp</t>
  </si>
  <si>
    <t>SP17 JOC South Task 2 - Harbor Dr/Picador</t>
  </si>
  <si>
    <t>San Diego Central Library-Boiler Replac</t>
  </si>
  <si>
    <t>30th Street Pipeline Replacement A</t>
  </si>
  <si>
    <t>Otay 1st/2nd PPL West of Highland Avenue</t>
  </si>
  <si>
    <t>Police Range Refurbishment Phase II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</si>
  <si>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</si>
  <si>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</si>
  <si>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</si>
  <si>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</si>
  <si>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</si>
  <si>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</si>
  <si>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</si>
  <si>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</si>
  <si>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</si>
  <si>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Hotel Circle CI &amp; AC Accelerated Repl</t>
  </si>
  <si>
    <t>31st Street UUD (Market St - L St)</t>
  </si>
  <si>
    <t>Sidewalk Replacement Group 1604</t>
  </si>
  <si>
    <t>Manzana Water Replacement</t>
  </si>
  <si>
    <t>Manzana Storm Drain Replacement</t>
  </si>
  <si>
    <t>Ultraviolet Disinfection System Replace</t>
  </si>
  <si>
    <t>Ashley Falls Lg Scale Storm Flow Storage</t>
  </si>
  <si>
    <t>Job Order Contract</t>
  </si>
  <si>
    <t>Project Number</t>
  </si>
  <si>
    <t>Q3</t>
  </si>
  <si>
    <t>Q1</t>
  </si>
  <si>
    <t>Q4</t>
  </si>
  <si>
    <t>Q2</t>
  </si>
  <si>
    <t>Library Department</t>
  </si>
  <si>
    <t>Police Department</t>
  </si>
  <si>
    <t>Multiple Award Construction Contract</t>
  </si>
  <si>
    <t>B19211</t>
  </si>
  <si>
    <t>B19011</t>
  </si>
  <si>
    <t>B19198</t>
  </si>
  <si>
    <t>B20040</t>
  </si>
  <si>
    <t>S12004</t>
  </si>
  <si>
    <t>6500 Montezuma Rd SD Emergency</t>
  </si>
  <si>
    <t>7980 Park Village Rd SD Emergency</t>
  </si>
  <si>
    <t>4196 Rochester Rd SD Emergency</t>
  </si>
  <si>
    <t>Milton Street Pavement Replacement</t>
  </si>
  <si>
    <t>Coast Bl Sea Cave Emerg Stablz Project</t>
  </si>
  <si>
    <t>Canyonside Community Park Improvements</t>
  </si>
  <si>
    <t>Sole Source</t>
  </si>
  <si>
    <t>Sole Source Emergency Project</t>
  </si>
  <si>
    <t>Transportation and Storm Water Department - Storm Water Division</t>
  </si>
  <si>
    <t>PUD Sewer</t>
  </si>
  <si>
    <t>PUD Water</t>
  </si>
  <si>
    <t xml:space="preserve">Public Utilities </t>
  </si>
  <si>
    <t>Transportation and Storm Water Department - Street Division</t>
  </si>
  <si>
    <t>Development Services Department</t>
  </si>
  <si>
    <t>B11057</t>
  </si>
  <si>
    <t>B12031</t>
  </si>
  <si>
    <t>B13130</t>
  </si>
  <si>
    <t>B15065</t>
  </si>
  <si>
    <t>B15098</t>
  </si>
  <si>
    <t>B15117</t>
  </si>
  <si>
    <t>B15141.1</t>
  </si>
  <si>
    <t>B15141.2</t>
  </si>
  <si>
    <t>B15141.3</t>
  </si>
  <si>
    <t>B15142.1</t>
  </si>
  <si>
    <t>B15142.2</t>
  </si>
  <si>
    <t>B16034</t>
  </si>
  <si>
    <t>B16111</t>
  </si>
  <si>
    <t>B17012</t>
  </si>
  <si>
    <t>B17013</t>
  </si>
  <si>
    <t>B17104</t>
  </si>
  <si>
    <t>B17105</t>
  </si>
  <si>
    <t>B17172</t>
  </si>
  <si>
    <t>B17181</t>
  </si>
  <si>
    <t>B18144</t>
  </si>
  <si>
    <t>B18192</t>
  </si>
  <si>
    <t>B18220</t>
  </si>
  <si>
    <t>B19000</t>
  </si>
  <si>
    <t>B19001</t>
  </si>
  <si>
    <t>B19007.1</t>
  </si>
  <si>
    <t>B19007.2</t>
  </si>
  <si>
    <t>B19008.1</t>
  </si>
  <si>
    <t>B19008.2</t>
  </si>
  <si>
    <t>B19050</t>
  </si>
  <si>
    <t>B19137</t>
  </si>
  <si>
    <t>B19202</t>
  </si>
  <si>
    <t>B20020</t>
  </si>
  <si>
    <t>S00605</t>
  </si>
  <si>
    <t>S00636</t>
  </si>
  <si>
    <t>S12012</t>
  </si>
  <si>
    <t>Block 8R UUP</t>
  </si>
  <si>
    <t>Block 4Y UUP</t>
  </si>
  <si>
    <t>SD Mission Rd w/o Fairmount Av Sdwk S/S</t>
  </si>
  <si>
    <t>AC Water &amp; Sewer Group 1023 (S)</t>
  </si>
  <si>
    <t>Sewer Group 776A</t>
  </si>
  <si>
    <t>Sewer &amp; AC Water Group 1032 (S)</t>
  </si>
  <si>
    <t>Sewer &amp; AC Water Group 1032 (W)</t>
  </si>
  <si>
    <t>Canyonside CP AC System</t>
  </si>
  <si>
    <t>Casa de Balboa Fire Alarm System</t>
  </si>
  <si>
    <t>PS 1 and 2 Cooling Tower Replacement</t>
  </si>
  <si>
    <t>National Avenue Complete Street</t>
  </si>
  <si>
    <t>Bay Ho Improv 2A (W)</t>
  </si>
  <si>
    <t>Dennery Ranch Neighborhood Park</t>
  </si>
  <si>
    <t>Transportation Engineering &amp; Operations Division</t>
  </si>
  <si>
    <t>ADA Compliance &amp; Accessibility</t>
  </si>
  <si>
    <t>Parks &amp; Recreation Department</t>
  </si>
  <si>
    <t>Street Division</t>
  </si>
  <si>
    <t>Planning Department</t>
  </si>
  <si>
    <t>Agency/ Developer Managed Built - City Paid</t>
  </si>
  <si>
    <t>S15017</t>
  </si>
  <si>
    <t>La Jolla Village/I-805 Landscape Maint</t>
  </si>
  <si>
    <t/>
  </si>
  <si>
    <t>Responsible Division</t>
  </si>
  <si>
    <t>TSW</t>
  </si>
  <si>
    <t>B19066</t>
  </si>
  <si>
    <t>S17001</t>
  </si>
  <si>
    <t>B16100</t>
  </si>
  <si>
    <t>B16140</t>
  </si>
  <si>
    <t>S16027</t>
  </si>
  <si>
    <t>B11048</t>
  </si>
  <si>
    <t>B18099</t>
  </si>
  <si>
    <t>B18203</t>
  </si>
  <si>
    <t>B18212</t>
  </si>
  <si>
    <t>B20021</t>
  </si>
  <si>
    <t>B20022</t>
  </si>
  <si>
    <t>B16006</t>
  </si>
  <si>
    <t>S12022</t>
  </si>
  <si>
    <t>B19067</t>
  </si>
  <si>
    <t>S00319</t>
  </si>
  <si>
    <t>B19114</t>
  </si>
  <si>
    <t>B19106</t>
  </si>
  <si>
    <t>L14002.4</t>
  </si>
  <si>
    <t>B18034</t>
  </si>
  <si>
    <t>B19013</t>
  </si>
  <si>
    <t>B19163</t>
  </si>
  <si>
    <t>B17116</t>
  </si>
  <si>
    <t>S16038</t>
  </si>
  <si>
    <t>S16033</t>
  </si>
  <si>
    <t>S16039</t>
  </si>
  <si>
    <t>S16035</t>
  </si>
  <si>
    <t>S16032</t>
  </si>
  <si>
    <t>S14023</t>
  </si>
  <si>
    <t>B19029</t>
  </si>
  <si>
    <t>B19032</t>
  </si>
  <si>
    <t>S00811</t>
  </si>
  <si>
    <t>B18005</t>
  </si>
  <si>
    <t>S11103</t>
  </si>
  <si>
    <t>S15031</t>
  </si>
  <si>
    <t>B17102</t>
  </si>
  <si>
    <t>B19165</t>
  </si>
  <si>
    <t>B19016</t>
  </si>
  <si>
    <t>S01083</t>
  </si>
  <si>
    <t>B10161</t>
  </si>
  <si>
    <t>B13116</t>
  </si>
  <si>
    <t>B15029</t>
  </si>
  <si>
    <t>B15165</t>
  </si>
  <si>
    <t>B16094</t>
  </si>
  <si>
    <t>B18117</t>
  </si>
  <si>
    <t>B18118</t>
  </si>
  <si>
    <t>B16118</t>
  </si>
  <si>
    <t>B17100</t>
  </si>
  <si>
    <t>B17101</t>
  </si>
  <si>
    <t>B15005</t>
  </si>
  <si>
    <t>B16099</t>
  </si>
  <si>
    <t>B15103</t>
  </si>
  <si>
    <t>B14099</t>
  </si>
  <si>
    <t>B17150</t>
  </si>
  <si>
    <t>B18185</t>
  </si>
  <si>
    <t>B10089</t>
  </si>
  <si>
    <t>B18087</t>
  </si>
  <si>
    <t>B00406</t>
  </si>
  <si>
    <t>B15099</t>
  </si>
  <si>
    <t>B15100</t>
  </si>
  <si>
    <t>B19204</t>
  </si>
  <si>
    <t>B19205</t>
  </si>
  <si>
    <t>B00156</t>
  </si>
  <si>
    <t>B18141</t>
  </si>
  <si>
    <t>21003600</t>
  </si>
  <si>
    <t>B18142</t>
  </si>
  <si>
    <t>21003599</t>
  </si>
  <si>
    <t>B17114</t>
  </si>
  <si>
    <t>B17056</t>
  </si>
  <si>
    <t>B18150</t>
  </si>
  <si>
    <t>B15014</t>
  </si>
  <si>
    <t>B17019</t>
  </si>
  <si>
    <t>B18147</t>
  </si>
  <si>
    <t>B13137</t>
  </si>
  <si>
    <t>B18158</t>
  </si>
  <si>
    <t>B18017</t>
  </si>
  <si>
    <t>B18123</t>
  </si>
  <si>
    <t>B18121</t>
  </si>
  <si>
    <t>B18095</t>
  </si>
  <si>
    <t>B18088</t>
  </si>
  <si>
    <t>B15209</t>
  </si>
  <si>
    <t>B18015</t>
  </si>
  <si>
    <t>B18097</t>
  </si>
  <si>
    <t>B18098</t>
  </si>
  <si>
    <t>B18091</t>
  </si>
  <si>
    <t>B18096</t>
  </si>
  <si>
    <t>B18092</t>
  </si>
  <si>
    <t>B19169</t>
  </si>
  <si>
    <t>B18182</t>
  </si>
  <si>
    <t>B18181</t>
  </si>
  <si>
    <t>B19166</t>
  </si>
  <si>
    <t>B19199</t>
  </si>
  <si>
    <t>B19097</t>
  </si>
  <si>
    <t>B18159</t>
  </si>
  <si>
    <t>B13102</t>
  </si>
  <si>
    <t>B18223</t>
  </si>
  <si>
    <t>S12013</t>
  </si>
  <si>
    <t>B19057</t>
  </si>
  <si>
    <t>B18069</t>
  </si>
  <si>
    <t>B20064</t>
  </si>
  <si>
    <t>B17133</t>
  </si>
  <si>
    <t>B17140</t>
  </si>
  <si>
    <t>B19088</t>
  </si>
  <si>
    <t>B17110</t>
  </si>
  <si>
    <t>B18089</t>
  </si>
  <si>
    <t>B15084</t>
  </si>
  <si>
    <t>B18094</t>
  </si>
  <si>
    <t>21003798</t>
  </si>
  <si>
    <t>B00429</t>
  </si>
  <si>
    <t>B13016</t>
  </si>
  <si>
    <t>B18090</t>
  </si>
  <si>
    <t>B18155</t>
  </si>
  <si>
    <t>S16029</t>
  </si>
  <si>
    <t>B18148</t>
  </si>
  <si>
    <t>B18083</t>
  </si>
  <si>
    <t>B15214</t>
  </si>
  <si>
    <t>B15213</t>
  </si>
  <si>
    <t>L18001</t>
  </si>
  <si>
    <t>L14002.3</t>
  </si>
  <si>
    <t>L14002.5</t>
  </si>
  <si>
    <t>B17050</t>
  </si>
  <si>
    <t>B17051</t>
  </si>
  <si>
    <t>B17087</t>
  </si>
  <si>
    <t>B20076</t>
  </si>
  <si>
    <t>S00951</t>
  </si>
  <si>
    <t>B18202</t>
  </si>
  <si>
    <t>B20046</t>
  </si>
  <si>
    <t>B18137</t>
  </si>
  <si>
    <t>B19022</t>
  </si>
  <si>
    <t>B19021</t>
  </si>
  <si>
    <t>B18215</t>
  </si>
  <si>
    <t>L14005.1</t>
  </si>
  <si>
    <t>B18200</t>
  </si>
  <si>
    <t>B18162</t>
  </si>
  <si>
    <t>B19060</t>
  </si>
  <si>
    <t>B16025</t>
  </si>
  <si>
    <t>S14006</t>
  </si>
  <si>
    <t>S10008</t>
  </si>
  <si>
    <t>S14017</t>
  </si>
  <si>
    <t>B17016</t>
  </si>
  <si>
    <t>B16022</t>
  </si>
  <si>
    <t>B15096</t>
  </si>
  <si>
    <t>B15047</t>
  </si>
  <si>
    <t>B19132</t>
  </si>
  <si>
    <t>L14005.2</t>
  </si>
  <si>
    <t>B18019</t>
  </si>
  <si>
    <t>B18151</t>
  </si>
  <si>
    <t>B14078</t>
  </si>
  <si>
    <t>B16089</t>
  </si>
  <si>
    <t>B17003</t>
  </si>
  <si>
    <t>B16090</t>
  </si>
  <si>
    <t>B17146</t>
  </si>
  <si>
    <t>B19120</t>
  </si>
  <si>
    <t>B17082</t>
  </si>
  <si>
    <t>B12040</t>
  </si>
  <si>
    <t>B18080</t>
  </si>
  <si>
    <t>S15034</t>
  </si>
  <si>
    <t>B00431</t>
  </si>
  <si>
    <t>B16113</t>
  </si>
  <si>
    <t>S15027</t>
  </si>
  <si>
    <t>B17128</t>
  </si>
  <si>
    <t>L16002.1</t>
  </si>
  <si>
    <t>B17005</t>
  </si>
  <si>
    <t>B15142</t>
  </si>
  <si>
    <t>S13008</t>
  </si>
  <si>
    <t>S10119</t>
  </si>
  <si>
    <t>B15197</t>
  </si>
  <si>
    <t>S16031</t>
  </si>
  <si>
    <t>B16158</t>
  </si>
  <si>
    <t>B16119</t>
  </si>
  <si>
    <t>L14002.6</t>
  </si>
  <si>
    <t>240033324</t>
  </si>
  <si>
    <t>B20014</t>
  </si>
  <si>
    <t>B15030</t>
  </si>
  <si>
    <t>B18201</t>
  </si>
  <si>
    <t>B19079</t>
  </si>
  <si>
    <t>B18234</t>
  </si>
  <si>
    <t>B18204</t>
  </si>
  <si>
    <t>B18208</t>
  </si>
  <si>
    <t>B15212</t>
  </si>
  <si>
    <t>B18063</t>
  </si>
  <si>
    <t>B18064</t>
  </si>
  <si>
    <t>B00374</t>
  </si>
  <si>
    <t>S10051</t>
  </si>
  <si>
    <t>B18073</t>
  </si>
  <si>
    <t>B18071</t>
  </si>
  <si>
    <t>B00394</t>
  </si>
  <si>
    <t>B15070</t>
  </si>
  <si>
    <t>B00426</t>
  </si>
  <si>
    <t>B17115</t>
  </si>
  <si>
    <t>B00434</t>
  </si>
  <si>
    <t>B13232</t>
  </si>
  <si>
    <t>B17189</t>
  </si>
  <si>
    <t>B19145</t>
  </si>
  <si>
    <t>B00395</t>
  </si>
  <si>
    <t>B13010</t>
  </si>
  <si>
    <t>B16041</t>
  </si>
  <si>
    <t>B16112</t>
  </si>
  <si>
    <t>B12001</t>
  </si>
  <si>
    <t>B15063</t>
  </si>
  <si>
    <t>B17143</t>
  </si>
  <si>
    <t>B17188</t>
  </si>
  <si>
    <t>B18197</t>
  </si>
  <si>
    <t>S15020</t>
  </si>
  <si>
    <t>B15203</t>
  </si>
  <si>
    <t>B18233</t>
  </si>
  <si>
    <t>B18231</t>
  </si>
  <si>
    <t>B18232</t>
  </si>
  <si>
    <t>B19015</t>
  </si>
  <si>
    <t>B19017</t>
  </si>
  <si>
    <t>B18157</t>
  </si>
  <si>
    <t>B16155</t>
  </si>
  <si>
    <t>S18001</t>
  </si>
  <si>
    <t>S19003</t>
  </si>
  <si>
    <t>B19087</t>
  </si>
  <si>
    <t>B19086</t>
  </si>
  <si>
    <t>B14108</t>
  </si>
  <si>
    <t>B13150</t>
  </si>
  <si>
    <t>B12048</t>
  </si>
  <si>
    <t>B12057</t>
  </si>
  <si>
    <t>B00032</t>
  </si>
  <si>
    <t>B00131</t>
  </si>
  <si>
    <t>Contract Bid - Start (5010)</t>
  </si>
  <si>
    <t>LNTP (6010)</t>
  </si>
  <si>
    <t>On FY21 Award List</t>
  </si>
  <si>
    <t>Rosecrans Street Median Improvements</t>
  </si>
  <si>
    <t>Street Paving Group 1903</t>
  </si>
  <si>
    <t>Park Villa Drive Water &amp; Sewer Main Replacement (S)</t>
  </si>
  <si>
    <t>Park Villa Drive Water &amp; Sewer Main Replacement (W)</t>
  </si>
  <si>
    <t>FY19</t>
  </si>
  <si>
    <t>FY20</t>
  </si>
  <si>
    <t>FY21</t>
  </si>
  <si>
    <t>FY22</t>
  </si>
  <si>
    <t>B18036</t>
  </si>
  <si>
    <t>Include in this list?</t>
  </si>
  <si>
    <t>Design Section Head</t>
  </si>
  <si>
    <t>B19197</t>
  </si>
  <si>
    <t>Architectural Engineering &amp; Parks Division</t>
  </si>
  <si>
    <t>Right-of-Way Division</t>
  </si>
  <si>
    <t>TSW Streets</t>
  </si>
  <si>
    <t>Y</t>
  </si>
  <si>
    <t>N</t>
  </si>
  <si>
    <t>N, per senior</t>
  </si>
  <si>
    <t>Hoenes, Craig</t>
  </si>
  <si>
    <t>N, this project is no longer active in P6</t>
  </si>
  <si>
    <t>N, U Turned</t>
  </si>
  <si>
    <t>Nutter, Daniel</t>
  </si>
  <si>
    <t>N, not CIP project per senior</t>
  </si>
  <si>
    <t>Batta, Nabil</t>
  </si>
  <si>
    <t>Barhoumi, Amer</t>
  </si>
  <si>
    <t>Lahmann, Joshua</t>
  </si>
  <si>
    <t>Zhang, Dayue</t>
  </si>
  <si>
    <t>Bose, Sheila</t>
  </si>
  <si>
    <t>L17000.6</t>
  </si>
  <si>
    <t>L18002.3</t>
  </si>
  <si>
    <t>B19126</t>
  </si>
  <si>
    <t>B19127</t>
  </si>
  <si>
    <t>B19131</t>
  </si>
  <si>
    <t>B19146</t>
  </si>
  <si>
    <t>Include in FY20 Mid Year List?</t>
  </si>
  <si>
    <t>CMP Storm Drain Lining I</t>
  </si>
  <si>
    <t>On System Bridge Rehabilitation</t>
  </si>
  <si>
    <t>Downtown Mobility Cycleway Improvement</t>
  </si>
  <si>
    <t>ADACA Crown Point Missing Walkways GF 16</t>
  </si>
  <si>
    <t>No</t>
  </si>
  <si>
    <t>Schroth-Nichols, Elizabeth</t>
  </si>
  <si>
    <t>Oliver, Kevin</t>
  </si>
  <si>
    <t>Oriqat, Mahmoud</t>
  </si>
  <si>
    <t>Choi, Jong</t>
  </si>
  <si>
    <t>Vitelle, Brian</t>
  </si>
  <si>
    <t>Jaro, Janice</t>
  </si>
  <si>
    <t>Lozano, Edgar</t>
  </si>
  <si>
    <t>Ammerlahn, Parita</t>
  </si>
  <si>
    <t>Sleiman, Alex</t>
  </si>
  <si>
    <t>Ashrafzadeh, Mastaneh</t>
  </si>
  <si>
    <t>Qasem, Labib</t>
  </si>
  <si>
    <t>12362 Springhurst Dr. SD Emergency</t>
  </si>
  <si>
    <t>y</t>
  </si>
  <si>
    <t>Status of Award per Master</t>
  </si>
  <si>
    <t>ADA S/W Group 4E College</t>
  </si>
  <si>
    <t>Hughes St (58th St to Jodi St) SL UU101</t>
  </si>
  <si>
    <t>Coronado SB (27th-Madden) SL UU193</t>
  </si>
  <si>
    <t>India St at West Palm St Hybrid Beacon</t>
  </si>
  <si>
    <t>Plumosa Park Series Circuit Conversion</t>
  </si>
  <si>
    <t>Loma Palisades SL Series Circuit Conv</t>
  </si>
  <si>
    <t>Cass St (Grand-Pacific) SL UU143</t>
  </si>
  <si>
    <t>Street Resurfacing Mission Bay</t>
  </si>
  <si>
    <t>Plaza De Panama Pipeline Replacement (S)</t>
  </si>
  <si>
    <t>Plaza De Panama Pipeline Replacement (W)</t>
  </si>
  <si>
    <t>B12117</t>
  </si>
  <si>
    <t>S12015</t>
  </si>
  <si>
    <t>PACIFIC BEACH PIPELINE SOUTH (S)</t>
  </si>
  <si>
    <t>PACIFIC BEACH PIPELINE SOUTH (w)</t>
  </si>
  <si>
    <t>LaJolla Rec Center Bball Crt Resurfacing</t>
  </si>
  <si>
    <t>Minor Contract</t>
  </si>
  <si>
    <t>ADA Curb Ramp Winder &amp; McKee</t>
  </si>
  <si>
    <t>AC Water &amp; Sewer Group 1053 (S)</t>
  </si>
  <si>
    <t>PIPELINE REHABILITATION AX-1</t>
  </si>
  <si>
    <t>B17063</t>
  </si>
  <si>
    <t>B20086</t>
  </si>
  <si>
    <t>B20087</t>
  </si>
  <si>
    <t>PUD</t>
  </si>
  <si>
    <t>Accelerated TS Referral Group 1 South</t>
  </si>
  <si>
    <t>Accelerated Pipeline Rehab Ref Group 846</t>
  </si>
  <si>
    <t>Pipeline Rehabilitation AR-1</t>
  </si>
  <si>
    <t>Water Group 968</t>
  </si>
  <si>
    <t>21004648</t>
  </si>
  <si>
    <t>B19008</t>
  </si>
  <si>
    <t>B19007</t>
  </si>
  <si>
    <t>Column1</t>
  </si>
  <si>
    <t>Asphalt Resurfacing Group 1702 (Option C</t>
  </si>
  <si>
    <t>Trench Paving Group 1901</t>
  </si>
  <si>
    <t>Downtown Complete Streets Implementation</t>
  </si>
  <si>
    <t>North Park Mini-Park</t>
  </si>
  <si>
    <t>PACIFIC BEACH PIPELINE SOUTH (W)</t>
  </si>
  <si>
    <t>Mid-City and Bonita Pipeline</t>
  </si>
  <si>
    <t xml:space="preserve">Street Paving Group 1903 </t>
  </si>
  <si>
    <t>Kensington Talmadge Paving G1</t>
  </si>
  <si>
    <t>Asphalt Resurfacing Group 1901</t>
  </si>
  <si>
    <t>CMP Storm Drain Lining II</t>
  </si>
  <si>
    <t>CMP Storm Drain Lining III</t>
  </si>
  <si>
    <t>North City Water Reclamation Plant Electrial Upgrades</t>
  </si>
  <si>
    <t>TP South Golf Course Improvements</t>
  </si>
  <si>
    <t>Miramar Ranch North Paving G1</t>
  </si>
  <si>
    <t>Not on website</t>
  </si>
  <si>
    <t>not in P6</t>
  </si>
  <si>
    <t>March data shows this wil be awarded in FY20, but Feb data shows FY21, do not include on this list</t>
  </si>
  <si>
    <t>Do not include per senior's request</t>
  </si>
  <si>
    <t>Project added in March, do not include on this list</t>
  </si>
  <si>
    <t>Lewis, Nikki</t>
  </si>
  <si>
    <t>James, Alaine</t>
  </si>
  <si>
    <t>Salem, Nicole</t>
  </si>
  <si>
    <t>Mahmalji, Samir</t>
  </si>
  <si>
    <t>Balboa Park Pipeline Repl Ph III (S)</t>
  </si>
  <si>
    <t>Balboa Park Pipeline Repl Ph III (W)</t>
  </si>
  <si>
    <t>Famosa Slough Salt Marsh Creation</t>
  </si>
  <si>
    <t>Olive St Park Acquisition and Develpment</t>
  </si>
  <si>
    <t>Mingei Museum Dome Waterproofing</t>
  </si>
  <si>
    <t>Real Estate Assets Department</t>
  </si>
  <si>
    <t>Beta Street and 37th Street Green Alley</t>
  </si>
  <si>
    <t>4th Ave &amp; Date St Traffic Signal</t>
  </si>
  <si>
    <t>Via De La Valle UUD (Highland Cv/City Li</t>
  </si>
  <si>
    <t>Beyer Bl @ Smythe Ave Traffic Signal</t>
  </si>
  <si>
    <t>32nd &amp; Norman Scott Rd TS Upgrade</t>
  </si>
  <si>
    <t>31st St &amp; Market St School Traffic Sgnal</t>
  </si>
  <si>
    <t>ADA APS Group 2E Washington St &amp; Normal</t>
  </si>
  <si>
    <t>Pacific Beach 1 SL Series Circuit Conv</t>
  </si>
  <si>
    <t>Governor Dr @ Lakewood St Traffic Signal</t>
  </si>
  <si>
    <t>31st St @ National Ave Traffic Signal</t>
  </si>
  <si>
    <t>Kensington Hts #2 Series Circuit Upgrade</t>
  </si>
  <si>
    <t>Ash Street Signal Mods</t>
  </si>
  <si>
    <t>Center City - New Traffic Signals</t>
  </si>
  <si>
    <t>Downtown Audibles O4th &amp; E S29</t>
  </si>
  <si>
    <t>Regional Arterial Guardrail Group 2a</t>
  </si>
  <si>
    <t>Aquarius &amp; Camino Ruiz Traff. Signal</t>
  </si>
  <si>
    <t>El Cajon &amp; Kansas - Traffic Signal</t>
  </si>
  <si>
    <t>Reo Drive New Streetlights</t>
  </si>
  <si>
    <t>MYF Electrical System Upgrade</t>
  </si>
  <si>
    <t>Airports Department</t>
  </si>
  <si>
    <t>City Heights Pool Reconstruction</t>
  </si>
  <si>
    <t>NCWRP Expansion</t>
  </si>
  <si>
    <t>Buchanan Canyon Sewer B (UP)</t>
  </si>
  <si>
    <t>Water Group Job 952</t>
  </si>
  <si>
    <t>Maple Canyon Restoration - Phase 1</t>
  </si>
  <si>
    <t>La Jolla Farms Outfall Repair</t>
  </si>
  <si>
    <t>Green Infrastructure Group 1012</t>
  </si>
  <si>
    <t>AC Water Group 1038</t>
  </si>
  <si>
    <t>AC Water &amp; Sewer Group 1056 (W)</t>
  </si>
  <si>
    <t>AC Water &amp; Sewer Group 1056 (S)</t>
  </si>
  <si>
    <t>Pipeline Rehabilitation BA-1</t>
  </si>
  <si>
    <t>Fire Station No. 51 Skyline Hills</t>
  </si>
  <si>
    <t>Fire-Rescue Department (Lifeguard)</t>
  </si>
  <si>
    <t>Design Build</t>
  </si>
  <si>
    <t>Browns Field CBP Modular Structure</t>
  </si>
  <si>
    <t>Mountain View Sports Courts</t>
  </si>
  <si>
    <t>Playa Pacifica No Parking Lot Imprvemts</t>
  </si>
  <si>
    <t>Rose Marie Starns Parking Lot Imprvemts</t>
  </si>
  <si>
    <t>Balboa Park Golf Course- Bathroom Remodel</t>
  </si>
  <si>
    <t>Sherman Heights Com Center Playground</t>
  </si>
  <si>
    <t>Howard Ave-Village Pine to Iris Sidewalk</t>
  </si>
  <si>
    <t>Miramar Road I-805 Easterly Ramps</t>
  </si>
  <si>
    <t>Laurel Ridge Court Storm Drain</t>
  </si>
  <si>
    <t>Rue Cheaumont (12275) Storm Drain Replac</t>
  </si>
  <si>
    <t>Campus Point Dr (9900) Storm Drain Repl</t>
  </si>
  <si>
    <t>Lobrico Ct (615) Storm Drain</t>
  </si>
  <si>
    <t>Jamacha Drainage Channel Upgrade</t>
  </si>
  <si>
    <t>Uptown Storm Drain Replacement</t>
  </si>
  <si>
    <t>Navajo Storm Drains</t>
  </si>
  <si>
    <t>Logan Heights LID (South)</t>
  </si>
  <si>
    <t>Storm Drain Group 1013</t>
  </si>
  <si>
    <t>Golden Hill &amp; South Park SD Replacement</t>
  </si>
  <si>
    <t>North Park SD Replacement (North)</t>
  </si>
  <si>
    <t>Scripps Ranch SD Repl (South)</t>
  </si>
  <si>
    <t>Pollution Prevention Division</t>
  </si>
  <si>
    <t>Cherokee Point South SD &amp; GI (SD)</t>
  </si>
  <si>
    <t>Cherokee Point South SD &amp; GI (GI)</t>
  </si>
  <si>
    <t>Jamacha Lomita Green Infrastructure</t>
  </si>
  <si>
    <t>Jamacha Lomita Storm Drain</t>
  </si>
  <si>
    <t>Mira Mesa South Storm Drain Replacement</t>
  </si>
  <si>
    <t>Storm Drain Group 763</t>
  </si>
  <si>
    <t>South Mission Beach SD Replacement</t>
  </si>
  <si>
    <t>South Mission Beach GI</t>
  </si>
  <si>
    <t>Redwood Village Standpipe Main Replcm.</t>
  </si>
  <si>
    <t>Green Infrastructure Group 1027</t>
  </si>
  <si>
    <t>La Jolla Pkwy/Mt Soledad Erosion Control</t>
  </si>
  <si>
    <t>Bermuda Ave Coastal Access Replacement</t>
  </si>
  <si>
    <t>MLK Rec Center Moisture Intrusion</t>
  </si>
  <si>
    <t>Sewer &amp; AC Water Group 794 (S)</t>
  </si>
  <si>
    <t>Sewer Group 806</t>
  </si>
  <si>
    <t>Sewer Group 836</t>
  </si>
  <si>
    <t>Serra Mesa Storm Drain &amp; GI (SD)</t>
  </si>
  <si>
    <t>Serra Mesa Storm Drain &amp; GI (GI)</t>
  </si>
  <si>
    <t>Sewer &amp; AC Water Group 794 (W)</t>
  </si>
  <si>
    <t>AC Water Group 1023A</t>
  </si>
  <si>
    <t>Lakeside Valve Station Replacement</t>
  </si>
  <si>
    <t>Torrey Highlands &amp; Rancho PQ SD Repl</t>
  </si>
  <si>
    <t>73rd St-El Cajon Bl to Saranac-Sidewalk</t>
  </si>
  <si>
    <t>Morena Pipeline</t>
  </si>
  <si>
    <t>College Areas Swr &amp; AC Wtr Main Repl (W)</t>
  </si>
  <si>
    <t>College Areas Swr &amp; AC Wtr Main Repl (S)</t>
  </si>
  <si>
    <t>Sewer &amp; AC Water Group 765A (W)</t>
  </si>
  <si>
    <t>Sewer &amp; AC Water Group 765A (S)</t>
  </si>
  <si>
    <t>AC Water &amp; Sewer Group 1049 (W)</t>
  </si>
  <si>
    <t>AC Water &amp; Sewer Group 1050 (W)</t>
  </si>
  <si>
    <t>AC Water &amp; Sewer Group 1050 (S)</t>
  </si>
  <si>
    <t>AC Water &amp; Sewer Group 1049 (S)</t>
  </si>
  <si>
    <t>La Jolla Improv 1 (W)</t>
  </si>
  <si>
    <t>North Pacific Beach Lifeguard Station</t>
  </si>
  <si>
    <t>Mira Mesa Library HVAC and Foundation</t>
  </si>
  <si>
    <t>Santa Clara Pt South Prkng Lot Imprvemts</t>
  </si>
  <si>
    <t>Chollas Lake Improvements</t>
  </si>
  <si>
    <t>Kearny Mesa East Green Infrastructure</t>
  </si>
  <si>
    <t>AC Water &amp; Sewer Group 1052 (W)</t>
  </si>
  <si>
    <t>AC Water &amp; Sewer Group 1052 (S)</t>
  </si>
  <si>
    <t>Damon Ave Water Main Extension &amp; AC Repl</t>
  </si>
  <si>
    <t>Mohnike Adobe and Barn Restoration</t>
  </si>
  <si>
    <t>Solana Highlands NP-Comfort Station</t>
  </si>
  <si>
    <t>Carmel Knoll NP-Comfort Station</t>
  </si>
  <si>
    <t>Carmel Grove NP-Comfort Station</t>
  </si>
  <si>
    <t>Carmel Mission NP Comfort Station Develo</t>
  </si>
  <si>
    <t>North Cove Comfort Station Imp</t>
  </si>
  <si>
    <t>North Park Mini Park Ped Improvements</t>
  </si>
  <si>
    <t>Thermal Ave-Donax Av to Palm Ave Sidwlk</t>
  </si>
  <si>
    <t>Tecolote South Playground Improvements</t>
  </si>
  <si>
    <t>Mira Mesa Pool &amp; Skate Plaza Ph2</t>
  </si>
  <si>
    <t>University Avenue Culvert Reconstruction</t>
  </si>
  <si>
    <t>Highland &amp; Monroe Aves Storm Drain Repl</t>
  </si>
  <si>
    <t>Hard Court (basketball) Repaving 6 Locs</t>
  </si>
  <si>
    <t>Demolition of Loma Land Structures</t>
  </si>
  <si>
    <t>Hillside Drainage Improvements</t>
  </si>
  <si>
    <t>Junipero Serra Museum ADA Improvements</t>
  </si>
  <si>
    <t>To Be Determined</t>
  </si>
  <si>
    <t>Water Group 525C</t>
  </si>
  <si>
    <t>Water Group 525E</t>
  </si>
  <si>
    <t>AC Water &amp; Sewer Group 1048 (W)</t>
  </si>
  <si>
    <t>AC Water &amp; Sewer Group 1048 (S)</t>
  </si>
  <si>
    <t>Scripps Ranch Improv 1 (S)</t>
  </si>
  <si>
    <t>Scripps Ranch Improv 1 (W)</t>
  </si>
  <si>
    <t>University City Improv 1 (W)</t>
  </si>
  <si>
    <t>University City Improv 1 (S)</t>
  </si>
  <si>
    <t>Bonita Direct Transfer PS</t>
  </si>
  <si>
    <t>Mission Hills NE Storm Drain Replacement</t>
  </si>
  <si>
    <t>Bay Ho Improv 2 (W)</t>
  </si>
  <si>
    <t>UCSD Fire Station and ROW Improvements</t>
  </si>
  <si>
    <t>Fire-Rescue Department (FS)</t>
  </si>
  <si>
    <t>La Jolla View Reservoir</t>
  </si>
  <si>
    <t>Convention Center Phase III Expansion</t>
  </si>
  <si>
    <t>Special Promotional Programs</t>
  </si>
  <si>
    <t>Construction Manager at Risk</t>
  </si>
  <si>
    <t>Capital Asset Management</t>
  </si>
  <si>
    <t>Purcell, Carrie</t>
  </si>
  <si>
    <t>Grani, Jason</t>
  </si>
  <si>
    <t>PUD Pure Water</t>
  </si>
  <si>
    <t>Diab, Joseph</t>
  </si>
  <si>
    <t>Van Martin, Debbie</t>
  </si>
  <si>
    <t>Cetin, Elif</t>
  </si>
  <si>
    <t>DeAnza North Parking Lot Improvements</t>
  </si>
  <si>
    <t>TBD</t>
  </si>
  <si>
    <t>Removed - Dec 1st</t>
  </si>
  <si>
    <t>Awarded</t>
  </si>
  <si>
    <t>On Schedule</t>
  </si>
  <si>
    <t>Removed</t>
  </si>
  <si>
    <t>Yes</t>
  </si>
  <si>
    <t>Intelligent Cities Outdoor Lightng Proj2</t>
  </si>
  <si>
    <t>Sustainability Department</t>
  </si>
  <si>
    <t>AC Water &amp; Sewer Group 1023B</t>
  </si>
  <si>
    <t>Pomerado Park Reservoir Upgrade</t>
  </si>
  <si>
    <t>Sewer &amp; AC Water Group 763 (S)</t>
  </si>
  <si>
    <t>Sewer and AC Water Group 793 (S)</t>
  </si>
  <si>
    <t>Sewer and AC Water Group 812 (S)</t>
  </si>
  <si>
    <t>MISSION CTR CNYN A SMR</t>
  </si>
  <si>
    <t>SEWER GROUP 828</t>
  </si>
  <si>
    <t>Stlight Design &amp; Install 30th St - Ocean</t>
  </si>
  <si>
    <t>Water &amp; Sewer Group 965 (S)</t>
  </si>
  <si>
    <t>Water &amp; Sewer Group 965 (W)</t>
  </si>
  <si>
    <t>Signal Mods in Barrio Logan</t>
  </si>
  <si>
    <t>Adams Ave (1620) Storm Drain Replacement</t>
  </si>
  <si>
    <t>Division St &amp; Osborn St Traffic Signal</t>
  </si>
  <si>
    <t>Pacific Beach TS Interconnect Upgrade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</si>
  <si>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</si>
  <si>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</si>
  <si>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</si>
  <si>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</si>
  <si>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</si>
  <si>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</si>
  <si>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North City Pure Water Pump Station</t>
  </si>
  <si>
    <t>NC Morena Blvd Pump Stations &amp; Pipelines</t>
  </si>
  <si>
    <t>Morena Conveyance Northern Segment - B3</t>
  </si>
  <si>
    <t>Tecolote Cyn GC Water Conn</t>
  </si>
  <si>
    <t>Pressure Reducing Stations Upgrades Phs1</t>
  </si>
  <si>
    <t>North City Pure Water Pipeline</t>
  </si>
  <si>
    <t>ADA S/W Group 3E W Point Loma</t>
  </si>
  <si>
    <t>Southcrest Green Infrastructure (GI)</t>
  </si>
  <si>
    <t>NCPWF Influent Pump Station and Pipeline</t>
  </si>
  <si>
    <t>Storm Drain Group 828</t>
  </si>
  <si>
    <t>Otay 2nd Pipeline Phase 3</t>
  </si>
  <si>
    <t>El Cajon Bl-Highland-58th Improv</t>
  </si>
  <si>
    <t>Murphy Canyon Trunk Sewer Repair/Rehab</t>
  </si>
  <si>
    <t>San Diego NC-MBC Improvements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</si>
  <si>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</si>
  <si>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</si>
  <si>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</si>
  <si>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</si>
  <si>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</si>
  <si>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</si>
  <si>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</si>
  <si>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</si>
  <si>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</si>
  <si>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</si>
  <si>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</si>
  <si>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Torrey Pines Gf-Repr Storm Drain Outfall</t>
  </si>
  <si>
    <t>Palm Ave Storm Drain</t>
  </si>
  <si>
    <t>Street Reconstruction Group 1801</t>
  </si>
  <si>
    <t>Sewer Group 843</t>
  </si>
  <si>
    <t>John F Kennedy Neighborhood Park Improve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</si>
  <si>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</si>
  <si>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</si>
  <si>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</si>
  <si>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</si>
  <si>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</si>
  <si>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</si>
  <si>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</si>
  <si>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</si>
  <si>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</si>
  <si>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</si>
  <si>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</si>
  <si>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</si>
  <si>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</si>
  <si>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</si>
  <si>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</si>
  <si>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</si>
  <si>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54th-Market to Santa margarita Sidwlk</t>
  </si>
  <si>
    <t>ADACA Woodman St-Cielo to Pagel Pl Sidwl</t>
  </si>
  <si>
    <t>Talmadge AC Water Main Replacement</t>
  </si>
  <si>
    <t>Clairemont Mesa E Improv 1 (W)</t>
  </si>
  <si>
    <t>Clairemont Mesa E Improv 1 (S)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</si>
  <si>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</si>
  <si>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</si>
  <si>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</si>
  <si>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</si>
  <si>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</si>
  <si>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</si>
  <si>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Sidewalk Replacement Group 1902-CM &amp; LJ</t>
  </si>
  <si>
    <t>Sidewalk Replacement Group 1903-SE &amp; CH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</si>
  <si>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</si>
  <si>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</si>
  <si>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</si>
  <si>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</si>
  <si>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</si>
  <si>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</si>
  <si>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</si>
  <si>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</si>
  <si>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</si>
  <si>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</si>
  <si>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Sunset Point Parking Lot Improvements</t>
  </si>
  <si>
    <t>AC Water and Sewer Group 1052A (W)</t>
  </si>
  <si>
    <t>AC Water &amp; Sewer Group 1052A (S)</t>
  </si>
  <si>
    <t>Storm Drain at MBC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</si>
  <si>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</si>
  <si>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</si>
  <si>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</si>
  <si>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</si>
  <si>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</si>
  <si>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</si>
  <si>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</si>
  <si>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Clay Street Mini Park Improvement</t>
  </si>
  <si>
    <t>EMTS Boat Dock Esplanade</t>
  </si>
  <si>
    <t>Hickman Fields Athletic Area</t>
  </si>
  <si>
    <t>SCRIPPS MIRAMAR RANCH LIB</t>
  </si>
  <si>
    <t>University Ave Mobility Plan</t>
  </si>
  <si>
    <t>Coastal Rail Trail</t>
  </si>
  <si>
    <t>FAIRBROO K NEIGHBORHOOD PARK - DEVELOPMEN</t>
  </si>
  <si>
    <t>MBGC Clubhouse Demo/Prtbl Building Instl</t>
  </si>
  <si>
    <t>El Monte Pipeline No. 2</t>
  </si>
  <si>
    <t>MBGC Irrigation &amp; Electrical Upgrades</t>
  </si>
  <si>
    <t>La Paz Mini Park</t>
  </si>
  <si>
    <t>Cielo &amp; Woodman Pump Station</t>
  </si>
  <si>
    <t>Alvarado 2nd Extension Pipeline</t>
  </si>
  <si>
    <t>El Cuervo Adobe Improvements</t>
  </si>
  <si>
    <t>Salk Neighborhood Park &amp; Joint Use Devel</t>
  </si>
  <si>
    <t>Pacific Highlands Ranch Branch Library</t>
  </si>
  <si>
    <t>Wangenheim Joint Use Facility</t>
  </si>
  <si>
    <t>Tecolote Canyon Trunk Sewer Improvement</t>
  </si>
  <si>
    <t>Olive Grove Community Park ADA Improveme</t>
  </si>
  <si>
    <t>Egger/South Bay Comm Pk ADA Improvements</t>
  </si>
  <si>
    <t>Carmel Valley CP - Turf Upgrades</t>
  </si>
  <si>
    <t>Ocean Air CP Comfort Station &amp; Park Impr</t>
  </si>
  <si>
    <t>Carmel Del Mar NP Comfort Station - Dev</t>
  </si>
  <si>
    <t>Sage Canyon NP Concession Bldg-Develop</t>
  </si>
  <si>
    <t>Cañon Street Pocket Park</t>
  </si>
  <si>
    <t>Talmadge Traffic Calming Infrastructure</t>
  </si>
  <si>
    <t>North City Water Reclamation Plant Electrical Upgrades</t>
  </si>
  <si>
    <t>University Ave Complete Street</t>
  </si>
  <si>
    <t>Harbor Drive Trunk Sewer Replacement</t>
  </si>
  <si>
    <t>Fire-Rescue Air Ops Facility - PH II</t>
  </si>
  <si>
    <t>Miramar Landfill Trailer Replacements</t>
  </si>
  <si>
    <t>Environmental Services</t>
  </si>
  <si>
    <t>Miramar Landfill Storm Water Basin Improvements</t>
  </si>
  <si>
    <t>Sayed, Arwa</t>
  </si>
  <si>
    <t>Llagas, Margaret</t>
  </si>
  <si>
    <t>Schultz, Louis</t>
  </si>
  <si>
    <t>Fergusson, Craig</t>
  </si>
  <si>
    <t>B18221</t>
  </si>
  <si>
    <t>B20083</t>
  </si>
  <si>
    <t>FAIRBROOK NEIGHBORHOOD PARK - DEVELOPMEN</t>
  </si>
  <si>
    <t>N Bank SD Riv Bike Path &amp; Park Lot Resur</t>
  </si>
  <si>
    <t>Pacific Beach Pipeline Paving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</si>
</sst>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0" fontId="1" fillId="0" borderId="0" xfId="1" applyFill="1"/>
    <xf numFmtId="0" fontId="1" fillId="0" borderId="0" xfId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3" fillId="2" borderId="0" xfId="0" applyFont="1" applyFill="1"/>
    <xf numFmtId="14" fontId="0" fillId="0" borderId="0" xfId="1" applyNumberFormat="1" applyFont="1" applyFill="1" applyAlignment="1">
      <alignment horizontal="left"/>
    </xf>
    <xf numFmtId="14" fontId="7" fillId="0" borderId="0" xfId="0" applyNumberFormat="1" applyFont="1" applyFill="1" applyBorder="1"/>
    <xf numFmtId="14" fontId="0" fillId="0" borderId="0" xfId="0" applyNumberFormat="1"/>
    <xf numFmtId="14" fontId="14" fillId="2" borderId="0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left"/>
    </xf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left"/>
    </xf>
    <xf numFmtId="14" fontId="1" fillId="0" borderId="0" xfId="1" applyNumberForma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165" fontId="10" fillId="4" borderId="0" xfId="6" applyNumberFormat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left"/>
    </xf>
    <xf numFmtId="0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3" xfId="1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0" fontId="0" fillId="0" borderId="0" xfId="0" applyNumberFormat="1" applyFill="1"/>
    <xf numFmtId="0" fontId="11" fillId="5" borderId="0" xfId="7"/>
    <xf numFmtId="49" fontId="9" fillId="3" borderId="0" xfId="5" applyNumberFormat="1"/>
    <xf numFmtId="49" fontId="9" fillId="3" borderId="0" xfId="5" applyNumberFormat="1" applyAlignment="1">
      <alignment horizontal="left"/>
    </xf>
    <xf numFmtId="0" fontId="9" fillId="3" borderId="0" xfId="5"/>
    <xf numFmtId="0" fontId="10" fillId="4" borderId="0" xfId="6"/>
    <xf numFmtId="0" fontId="10" fillId="4" borderId="0" xfId="6" applyAlignment="1">
      <alignment horizontal="center"/>
    </xf>
    <xf numFmtId="0" fontId="12" fillId="0" borderId="0" xfId="0" applyFont="1"/>
    <xf numFmtId="49" fontId="10" fillId="4" borderId="0" xfId="6" applyNumberFormat="1" applyBorder="1" applyAlignment="1">
      <alignment horizontal="left"/>
    </xf>
    <xf numFmtId="49" fontId="10" fillId="4" borderId="0" xfId="6" applyNumberFormat="1" applyAlignment="1">
      <alignment horizontal="left"/>
    </xf>
    <xf numFmtId="14" fontId="0" fillId="7" borderId="0" xfId="1" applyNumberFormat="1" applyFont="1" applyFill="1" applyAlignment="1">
      <alignment horizontal="left"/>
    </xf>
    <xf numFmtId="14" fontId="0" fillId="7" borderId="0" xfId="1" applyNumberFormat="1" applyFont="1" applyFill="1" applyBorder="1" applyAlignment="1">
      <alignment horizontal="left"/>
    </xf>
    <xf numFmtId="49" fontId="10" fillId="4" borderId="0" xfId="6" applyNumberFormat="1"/>
    <xf numFmtId="49" fontId="10" fillId="4" borderId="0" xfId="6" applyNumberFormat="1" applyBorder="1"/>
    <xf numFmtId="14" fontId="10" fillId="4" borderId="0" xfId="6" applyNumberFormat="1" applyAlignment="1">
      <alignment horizontal="left"/>
    </xf>
    <xf numFmtId="14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164" fontId="0" fillId="7" borderId="0" xfId="1" applyNumberFormat="1" applyFont="1" applyFill="1" applyAlignment="1">
      <alignment horizontal="left"/>
    </xf>
    <xf numFmtId="165" fontId="1" fillId="0" borderId="0" xfId="1" applyNumberFormat="1" applyFill="1" applyAlignment="1">
      <alignment horizontal="left"/>
    </xf>
    <xf numFmtId="164" fontId="1" fillId="0" borderId="0" xfId="1" applyNumberFormat="1" applyFill="1" applyAlignment="1">
      <alignment horizontal="left"/>
    </xf>
    <xf numFmtId="14" fontId="8" fillId="0" borderId="0" xfId="1" applyNumberFormat="1" applyFont="1" applyFill="1" applyAlignment="1">
      <alignment horizontal="left"/>
    </xf>
    <xf numFmtId="165" fontId="1" fillId="0" borderId="0" xfId="1" applyNumberFormat="1" applyFill="1" applyBorder="1" applyAlignment="1">
      <alignment horizontal="left"/>
    </xf>
    <xf numFmtId="14" fontId="8" fillId="0" borderId="0" xfId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right"/>
    </xf>
    <xf numFmtId="165" fontId="0" fillId="0" borderId="0" xfId="1" applyNumberFormat="1" applyFont="1" applyFill="1" applyAlignment="1">
      <alignment horizontal="left" wrapText="1"/>
    </xf>
    <xf numFmtId="165" fontId="0" fillId="0" borderId="0" xfId="0" applyNumberFormat="1" applyFill="1" applyAlignment="1">
      <alignment horizontal="left" wrapText="1"/>
    </xf>
    <xf numFmtId="165" fontId="0" fillId="0" borderId="0" xfId="1" applyNumberFormat="1" applyFont="1" applyFill="1" applyBorder="1" applyAlignment="1">
      <alignment horizontal="left" wrapText="1"/>
    </xf>
    <xf numFmtId="165" fontId="1" fillId="0" borderId="0" xfId="1" applyNumberFormat="1" applyFill="1" applyAlignment="1">
      <alignment horizontal="left" wrapText="1"/>
    </xf>
    <xf numFmtId="165" fontId="1" fillId="0" borderId="0" xfId="1" applyNumberFormat="1" applyFill="1" applyBorder="1" applyAlignment="1">
      <alignment horizontal="left" wrapText="1"/>
    </xf>
    <xf numFmtId="165" fontId="10" fillId="4" borderId="0" xfId="6" applyNumberFormat="1" applyAlignment="1">
      <alignment horizontal="left" wrapText="1"/>
    </xf>
    <xf numFmtId="0" fontId="11" fillId="5" borderId="0" xfId="7" applyAlignment="1">
      <alignment horizontal="center" vertical="center"/>
    </xf>
    <xf numFmtId="0" fontId="11" fillId="5" borderId="0" xfId="7" applyAlignment="1">
      <alignment horizontal="center" vertical="center" wrapText="1"/>
    </xf>
    <xf numFmtId="49" fontId="9" fillId="3" borderId="0" xfId="5" applyNumberFormat="1" applyBorder="1"/>
    <xf numFmtId="0" fontId="9" fillId="3" borderId="0" xfId="5" applyBorder="1"/>
    <xf numFmtId="164" fontId="1" fillId="7" borderId="0" xfId="1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49" fontId="17" fillId="7" borderId="0" xfId="1" applyNumberFormat="1" applyFont="1" applyFill="1" applyAlignment="1">
      <alignment horizontal="left"/>
    </xf>
    <xf numFmtId="49" fontId="17" fillId="8" borderId="0" xfId="1" applyNumberFormat="1" applyFont="1" applyFill="1" applyAlignment="1">
      <alignment horizontal="left"/>
    </xf>
    <xf numFmtId="0" fontId="17" fillId="0" borderId="0" xfId="1" applyFont="1"/>
    <xf numFmtId="0" fontId="17" fillId="8" borderId="0" xfId="1" applyFont="1" applyFill="1"/>
    <xf numFmtId="49" fontId="17" fillId="0" borderId="0" xfId="0" applyNumberFormat="1" applyFont="1" applyAlignment="1">
      <alignment horizontal="left"/>
    </xf>
    <xf numFmtId="49" fontId="17" fillId="8" borderId="0" xfId="0" applyNumberFormat="1" applyFont="1" applyFill="1" applyAlignment="1">
      <alignment horizontal="left"/>
    </xf>
    <xf numFmtId="49" fontId="17" fillId="8" borderId="0" xfId="0" applyNumberFormat="1" applyFont="1" applyFill="1" applyAlignment="1">
      <alignment horizontal="left" indent="1"/>
    </xf>
    <xf numFmtId="49" fontId="17" fillId="0" borderId="0" xfId="1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0" fontId="17" fillId="0" borderId="0" xfId="0" applyFont="1"/>
    <xf numFmtId="49" fontId="17" fillId="0" borderId="0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0" xfId="1"/>
    <xf numFmtId="49" fontId="0" fillId="0" borderId="0" xfId="0" applyNumberFormat="1" applyAlignment="1">
      <alignment horizontal="left" indent="1"/>
    </xf>
    <xf numFmtId="0" fontId="0" fillId="0" borderId="0" xfId="1" applyFont="1"/>
    <xf numFmtId="49" fontId="0" fillId="0" borderId="0" xfId="1" applyNumberFormat="1" applyFont="1" applyAlignment="1">
      <alignment horizontal="left"/>
    </xf>
    <xf numFmtId="49" fontId="1" fillId="0" borderId="0" xfId="1" applyNumberFormat="1" applyAlignment="1">
      <alignment horizontal="lef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</cellXfs>
  <cellStyles count="8">
    <cellStyle name="Bad" xfId="6" builtinId="27"/>
    <cellStyle name="Good" xfId="5" builtinId="26"/>
    <cellStyle name="Hyperlink" xfId="2" builtinId="8"/>
    <cellStyle name="Neutral" xfId="7" builtinId="28"/>
    <cellStyle name="Normal" xfId="0" builtinId="0"/>
    <cellStyle name="Normal 2" xfId="1" xr:uid="{00000000-0005-0000-0000-000005000000}"/>
    <cellStyle name="Normal 3" xfId="3" xr:uid="{00000000-0005-0000-0000-000006000000}"/>
    <cellStyle name="Normal 3 2" xfId="4" xr:uid="{00000000-0005-0000-0000-000007000000}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numFmt numFmtId="0" formatCode="General"/>
    </dxf>
    <dxf>
      <border outline="0">
        <top style="thin">
          <color rgb="FF9BC2E6"/>
        </top>
        <bottom style="thin">
          <color theme="8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6" formatCode="&quot;$&quot;#,##0.0"/>
    </dxf>
    <dxf>
      <numFmt numFmtId="165" formatCode="&quot;$&quot;#,##0.00"/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006.820924652777" createdVersion="6" refreshedVersion="6" minRefreshableVersion="3" recordCount="142" xr:uid="{00000000-000A-0000-FFFF-FFFF00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42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165">
      <sharedItems containsBlank="1" count="43">
        <s v="Transportation and Storm Water Department - Street Division"/>
        <s v="PUD Water"/>
        <s v="PUD Sewer"/>
        <s v="TSW"/>
        <s v="Transportation and Storm Water Department - Storm Water Division"/>
        <s v="Transportation Engineering &amp; Operations Division"/>
        <s v="Public Utilities "/>
        <s v="Development Services Department"/>
        <s v="Parks &amp; Recreation Department"/>
        <s v="Street Division"/>
        <s v="Library Department"/>
        <s v="Planning Department"/>
        <s v="Police Department"/>
        <s v="" u="1"/>
        <m u="1"/>
        <s v="Buildings" u="1"/>
        <s v="ADA Compliance &amp; Accessibility" u="1"/>
        <s v="Parks and Recreation Department" u="1"/>
        <s v="Fire-Rescue Department" u="1"/>
        <s v="Street" u="1"/>
        <s v="ADA Compliance and Accessibility Department" u="1"/>
        <s v="Fire-Rescue Department (Lifeguard)" u="1"/>
        <s v="Library" u="1"/>
        <s v="Public Utilities Department" u="1"/>
        <s v="Transportation and Storm Water" u="1"/>
        <s v="(blank)" u="1"/>
        <s v="Park &amp; Recreation" u="1"/>
        <s v="Transportation &amp; Storm Water Department" u="1"/>
        <s v="Police" u="1"/>
        <s v="Fire-Rescue Department (FS)" u="1"/>
        <s v="Pollution Prevention Division" u="1"/>
        <e v="#N/A" u="1"/>
        <s v="Airports Department" u="1"/>
        <s v="TSWD SWD" u="1"/>
        <s v="Real Estate Assets Department" u="1"/>
        <s v="TSWD Street" u="1"/>
        <s v="TEO" u="1"/>
        <s v="ADA" u="1"/>
        <s v="TBD" u="1"/>
        <s v="Fire (FS)" u="1"/>
        <s v="Fleet Services" u="1"/>
        <s v="Transportation &amp; Storm Water" u="1"/>
        <s v="DSD" u="1"/>
      </sharedItems>
    </cacheField>
    <cacheField name="Contract Type" numFmtId="165">
      <sharedItems/>
    </cacheField>
    <cacheField name="Estimated Total Contract Cost ($)" numFmtId="165">
      <sharedItems containsSemiMixedTypes="0" containsString="0" containsNumber="1" minValue="0" maxValue="148292000"/>
    </cacheField>
    <cacheField name="Estimated Total Project Cost ($)" numFmtId="165">
      <sharedItems containsSemiMixedTypes="0" containsString="0" containsNumber="1" minValue="30000" maxValue="191787000"/>
    </cacheField>
    <cacheField name="Fiscal Year Advertising" numFmtId="0">
      <sharedItems/>
    </cacheField>
    <cacheField name="Quarter Advertising" numFmtId="0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n v="1"/>
    <s v="Block 8R UUP"/>
    <s v="Block 8R UUP"/>
    <s v="21003599"/>
    <x v="0"/>
    <s v="Design Bid Build"/>
    <n v="7929999.9650118798"/>
    <n v="10705499.627092101"/>
    <s v="FY20"/>
    <s v="Q2"/>
    <s v="FY20"/>
    <s v="Q4"/>
  </r>
  <r>
    <n v="2"/>
    <s v="Block 4Y UUP"/>
    <s v="Block 4Y UUP"/>
    <s v="21003600"/>
    <x v="0"/>
    <s v="Design Bid Build"/>
    <n v="13497898"/>
    <n v="18222161.999361899"/>
    <s v="FY19"/>
    <s v="Q4"/>
    <s v="FY20"/>
    <s v="Q2"/>
  </r>
  <r>
    <n v="3"/>
    <s v="Mid-City and Bonita Pipeline"/>
    <s v="Mid-City and Bonita Pipeline"/>
    <s v="21004648"/>
    <x v="1"/>
    <s v="Minor Contract"/>
    <n v="170100"/>
    <n v="224099.999974701"/>
    <s v="FY20"/>
    <s v="Q1"/>
    <s v="FY20"/>
    <s v="Q2"/>
  </r>
  <r>
    <n v="4"/>
    <s v="Sewer and AC Water Group 765 (S)"/>
    <s v="Sewer and AC Water Group 765 (S)"/>
    <s v="B00369"/>
    <x v="2"/>
    <s v="Design Bid Build"/>
    <n v="2361197.9994741199"/>
    <n v="3347431.9991681599"/>
    <s v="FY20"/>
    <s v="Q3"/>
    <s v="FY20"/>
    <s v="Q4"/>
  </r>
  <r>
    <n v="5"/>
    <s v="SEWER GJ 798C"/>
    <s v="SEWER GJ 798C"/>
    <s v="B00409"/>
    <x v="2"/>
    <s v="Design Bid Build"/>
    <n v="212419.99969539599"/>
    <n v="484379.99947783106"/>
    <s v="FY20"/>
    <s v="Q4"/>
    <s v="FY20"/>
    <s v="Q4"/>
  </r>
  <r>
    <n v="6"/>
    <s v="Fanuel St PI Archer to Tourmaline UUD"/>
    <s v="Fanuel St PI Archer to Tourmaline UUD"/>
    <s v="B00721"/>
    <x v="3"/>
    <s v="Job Order Contract"/>
    <n v="90343.999968516495"/>
    <n v="110000"/>
    <s v="FY20"/>
    <s v="Q4"/>
    <s v="FY20"/>
    <s v="Q4"/>
  </r>
  <r>
    <n v="7"/>
    <s v="District 1 Block 1-J UUD"/>
    <s v="District 1 Block 1-J UUD"/>
    <s v="B00836"/>
    <x v="3"/>
    <s v="Job Order Contract"/>
    <n v="422808.85"/>
    <n v="521808.84996022697"/>
    <s v="FY20"/>
    <s v="Q3"/>
    <s v="FY20"/>
    <s v="Q4"/>
  </r>
  <r>
    <n v="8"/>
    <s v="PACIFIC BEACH PIPELINE SOUTH (S)"/>
    <s v="PACIFIC BEACH PIPELINE SOUTH (S)"/>
    <s v="B12117"/>
    <x v="2"/>
    <s v="Design Bid Build"/>
    <n v="2805909.9998067599"/>
    <n v="4033821.99647805"/>
    <s v="FY20"/>
    <s v="Q2"/>
    <s v="FY20"/>
    <s v="Q3"/>
  </r>
  <r>
    <n v="9"/>
    <s v="SD Mission Rd w/o Fairmount Av Sdwk S/S"/>
    <s v="SD Mission Rd w/o Fairmount Av Sdwk S/S"/>
    <s v="B13130"/>
    <x v="3"/>
    <s v="Design Bid Build"/>
    <n v="450422.68"/>
    <n v="814422.67947938002"/>
    <s v="FY20"/>
    <s v="Q3"/>
    <s v="FY20"/>
    <s v="Q4"/>
  </r>
  <r>
    <n v="10"/>
    <s v="31st Street UUD (Market St - L St)"/>
    <s v="31st Street UUD (Market St - L St)"/>
    <s v="B13143"/>
    <x v="3"/>
    <s v="Job Order Contract"/>
    <n v="68601.999761431303"/>
    <n v="79999.999558698299"/>
    <s v="FY19"/>
    <s v="Q4"/>
    <s v="FY20"/>
    <s v="Q2"/>
  </r>
  <r>
    <n v="11"/>
    <s v="Block 4-J1 UUD (Mid City)"/>
    <s v="Block 4-J1 UUD (Mid City)"/>
    <s v="B13152"/>
    <x v="3"/>
    <s v="Job Order Contract"/>
    <n v="378429.64"/>
    <n v="604999.994249332"/>
    <s v="FY19"/>
    <s v="Q4"/>
    <s v="FY20"/>
    <s v="Q2"/>
  </r>
  <r>
    <n v="12"/>
    <s v="Block 8C UUD (Greater Golden Hill)"/>
    <s v="Block 8C UUD (Greater Golden Hill)"/>
    <s v="B13155"/>
    <x v="3"/>
    <s v="Job Order Contract"/>
    <n v="480000"/>
    <n v="679999.99999625003"/>
    <s v="FY21"/>
    <s v="Q1"/>
    <s v="FY20"/>
    <s v="Q4"/>
  </r>
  <r>
    <n v="13"/>
    <s v="Ashley Falls Lg Scale Storm Flow Storage"/>
    <s v="Ashley Falls Lg Scale Storm Flow Storage"/>
    <s v="B14007"/>
    <x v="4"/>
    <s v="Design Bid Build"/>
    <n v="761566.98839067295"/>
    <n v="1649831.9880235"/>
    <s v="FY19"/>
    <s v="Q3"/>
    <s v="FY20"/>
    <s v="Q1"/>
  </r>
  <r>
    <n v="14"/>
    <s v="Otay 2nd Pipeline Phase 1"/>
    <s v="Otay 2nd Pipeline Phase 1"/>
    <s v="B14092"/>
    <x v="1"/>
    <s v="Design Bid Build"/>
    <n v="10770053.9960042"/>
    <n v="14590261.6941642"/>
    <s v="FY19"/>
    <s v="Q4"/>
    <s v="FY20"/>
    <s v="Q2"/>
  </r>
  <r>
    <n v="15"/>
    <s v="Water Group 968"/>
    <s v="Water Group 968"/>
    <s v="B14099"/>
    <x v="1"/>
    <s v="Design Bid Build"/>
    <n v="2152300"/>
    <n v="3182499.99961614"/>
    <s v="FY20"/>
    <s v="Q3"/>
    <s v="FY20"/>
    <s v="Q4"/>
  </r>
  <r>
    <n v="16"/>
    <s v="Alamo, Salvation, 68th Street Basins LID"/>
    <s v="Alamo, Salvation, 68th Street Basins LID"/>
    <s v="B14120"/>
    <x v="4"/>
    <s v="Design Bid Build"/>
    <n v="2532333.9920928399"/>
    <n v="3539999.9890359999"/>
    <s v="FY20"/>
    <s v="Q1"/>
    <s v="FY20"/>
    <s v="Q2"/>
  </r>
  <r>
    <n v="17"/>
    <s v="Storm Drain Group 968"/>
    <s v="Storm Drain Group 968"/>
    <s v="B15028"/>
    <x v="4"/>
    <s v="Design Bid Build"/>
    <n v="131000"/>
    <n v="281000"/>
    <s v="FY20"/>
    <s v="Q3"/>
    <s v="FY20"/>
    <s v="Q4"/>
  </r>
  <r>
    <n v="18"/>
    <s v="Block 4Y UUP"/>
    <s v="Block 4Y UUP"/>
    <s v="B15087"/>
    <x v="0"/>
    <s v="Design Bid Build"/>
    <n v="1348999.3296208601"/>
    <n v="1829000.32806086"/>
    <s v="FY19"/>
    <s v="Q4"/>
    <s v="FY20"/>
    <s v="Q2"/>
  </r>
  <r>
    <n v="19"/>
    <s v="25th (SB) Street UUP (Coronado-SB to Gro"/>
    <s v="25th (SB) Street UUP (Coronado-SB to Gro"/>
    <s v="B15088"/>
    <x v="3"/>
    <s v="Job Order Contract"/>
    <n v="84999.999742424203"/>
    <n v="125999.999727349"/>
    <s v="FY20"/>
    <s v="Q2"/>
    <s v="FY20"/>
    <s v="Q3"/>
  </r>
  <r>
    <n v="20"/>
    <s v="Block 8R UUP - CIP"/>
    <s v="Block 8R UUP - CIP"/>
    <s v="B15097"/>
    <x v="0"/>
    <s v="Design Bid Build"/>
    <n v="999999.99699999997"/>
    <n v="1349999.99666797"/>
    <s v="FY20"/>
    <s v="Q2"/>
    <s v="FY20"/>
    <s v="Q4"/>
  </r>
  <r>
    <n v="21"/>
    <s v="AC Water &amp; Sewer Group 1023 (S)"/>
    <s v="AC Water &amp; Sewer Group 1023 (S)"/>
    <s v="B15117"/>
    <x v="2"/>
    <s v="Design Bid Build"/>
    <n v="239355.78934223001"/>
    <n v="557415.74899674696"/>
    <s v="FY20"/>
    <s v="Q2"/>
    <s v="FY20"/>
    <s v="Q4"/>
  </r>
  <r>
    <n v="22"/>
    <s v="AC Water &amp; Sewer Group 1023 (W)"/>
    <s v="AC Water &amp; Sewer Group 1023 (W)"/>
    <s v="B15120"/>
    <x v="1"/>
    <s v="Design Bid Build"/>
    <n v="3529844.19292292"/>
    <n v="5537206.0388849303"/>
    <s v="FY20"/>
    <s v="Q2"/>
    <s v="FY20"/>
    <s v="Q4"/>
  </r>
  <r>
    <n v="23"/>
    <s v="Off FHWA System Bridge Rehabilitation"/>
    <s v="Off FHWA System Bridge Rehabilitation"/>
    <s v="B15127"/>
    <x v="5"/>
    <s v="Design Bid Build"/>
    <n v="270367.46000000002"/>
    <n v="506121.79998932802"/>
    <s v="FY19"/>
    <s v="Q4"/>
    <s v="FY20"/>
    <s v="Q2"/>
  </r>
  <r>
    <n v="24"/>
    <s v="On System Bridge Rehabilitation"/>
    <s v="On System Bridge Rehabilitation"/>
    <s v="B15128"/>
    <x v="5"/>
    <s v="Design Bid Build"/>
    <n v="1776763.5397775499"/>
    <n v="2469329.88933508"/>
    <s v="FY20"/>
    <s v="Q1"/>
    <s v="FY20"/>
    <s v="Q2"/>
  </r>
  <r>
    <n v="25"/>
    <s v="NCWRP Expansion (Pkg. 1)"/>
    <s v="NCWRP Expansion (Pkg. 1)"/>
    <s v="B15142"/>
    <x v="6"/>
    <s v="Design Bid Build"/>
    <n v="9734000"/>
    <n v="12313000"/>
    <s v="FY19"/>
    <s v="Q4"/>
    <s v="FY20"/>
    <s v="Q4"/>
  </r>
  <r>
    <n v="26"/>
    <s v="NCWRP Expansion (Pkg. 2)"/>
    <s v="NCWRP Expansion (Pkg. 2)"/>
    <s v="B15142"/>
    <x v="6"/>
    <s v="Design Bid Build"/>
    <n v="148292000"/>
    <n v="191787000"/>
    <s v="FY19"/>
    <s v="Q4"/>
    <s v="FY20"/>
    <s v="Q4"/>
  </r>
  <r>
    <n v="27"/>
    <s v="Citywide Street Lights Group 1601"/>
    <s v="Citywide Street Lights Group 1601"/>
    <s v="B16007"/>
    <x v="3"/>
    <s v="Job Order Contract"/>
    <n v="464999.99992954498"/>
    <n v="723850.99991404498"/>
    <s v="FY20"/>
    <s v="Q1"/>
    <s v="FY20"/>
    <s v="Q4"/>
  </r>
  <r>
    <n v="28"/>
    <s v="Citywide Street Lights Group 1602"/>
    <s v="Citywide Street Lights Group 1602"/>
    <s v="B16008"/>
    <x v="3"/>
    <s v="Job Order Contract"/>
    <n v="430299.99992839998"/>
    <n v="599999.99992089998"/>
    <s v="FY20"/>
    <s v="Q1"/>
    <s v="FY20"/>
    <s v="Q2"/>
  </r>
  <r>
    <n v="29"/>
    <s v="Remaining Small Diameter CI Water Ph2"/>
    <s v="Remaining Small Diameter CI Water Ph2"/>
    <s v="B16023"/>
    <x v="1"/>
    <s v="Design Bid Build"/>
    <n v="7779750"/>
    <n v="11312799.9998259"/>
    <s v="FY20"/>
    <s v="Q2"/>
    <s v="FY20"/>
    <s v="Q4"/>
  </r>
  <r>
    <n v="30"/>
    <s v="Sidewalk Replacement Group 1604"/>
    <s v="Sidewalk Replacement Group 1604"/>
    <s v="B16030"/>
    <x v="3"/>
    <s v="Design Bid Build"/>
    <n v="820594"/>
    <n v="1378209.9599913501"/>
    <s v="FY19"/>
    <s v="Q4"/>
    <s v="FY20"/>
    <s v="Q1"/>
  </r>
  <r>
    <n v="31"/>
    <s v="Sewer Group 776A"/>
    <s v="Sewer Group 776A"/>
    <s v="B16034"/>
    <x v="2"/>
    <s v="Design Bid Build"/>
    <n v="3788428.99736783"/>
    <n v="5375123.9942991296"/>
    <s v="FY20"/>
    <s v="Q3"/>
    <s v="FY20"/>
    <s v="Q4"/>
  </r>
  <r>
    <n v="32"/>
    <s v="Sewer &amp; AC Water Group 841(S)"/>
    <s v="Sewer &amp; AC Water Group 841(S)"/>
    <s v="B16037"/>
    <x v="1"/>
    <s v="Design Bid Build"/>
    <n v="1708355.94999947"/>
    <n v="2819294.57292403"/>
    <s v="FY20"/>
    <s v="Q1"/>
    <s v="FY20"/>
    <s v="Q2"/>
  </r>
  <r>
    <n v="33"/>
    <s v="ADACA Crown Point Missing Walkways GF 16"/>
    <s v="ADACA Crown Point Missing Walkways GF 16"/>
    <s v="B16095"/>
    <x v="7"/>
    <s v="Design Bid Build"/>
    <n v="456126.6"/>
    <n v="920999.83987499995"/>
    <s v="FY20"/>
    <s v="Q1"/>
    <s v="FY20"/>
    <s v="Q3"/>
  </r>
  <r>
    <n v="34"/>
    <s v="ADA S/W Group 4E College"/>
    <s v="ADA S/W Group 4E College"/>
    <s v="B16107"/>
    <x v="7"/>
    <s v="Design Bid Build"/>
    <n v="359999.99999515899"/>
    <n v="785898.999738971"/>
    <s v="FY20"/>
    <s v="Q3"/>
    <s v="FY20"/>
    <s v="Q4"/>
  </r>
  <r>
    <n v="35"/>
    <s v="Loma Palisades SL Series Circuit Conv"/>
    <s v="Loma Palisades SL Series Circuit Conv"/>
    <s v="B16118"/>
    <x v="3"/>
    <s v="Job Order Contract"/>
    <n v="545000"/>
    <n v="1296999.9993835101"/>
    <s v="FY20"/>
    <s v="Q2"/>
    <s v="FY20"/>
    <s v="Q3"/>
  </r>
  <r>
    <n v="36"/>
    <s v="Sewer &amp; AC Water Crown Point West (W)"/>
    <s v="Sewer &amp; AC Water Crown Point West (W)"/>
    <s v="B16144"/>
    <x v="2"/>
    <s v="Design Bid Build"/>
    <n v="6403000"/>
    <n v="8586546.6182295699"/>
    <s v="FY20"/>
    <s v="Q3"/>
    <s v="FY20"/>
    <s v="Q4"/>
  </r>
  <r>
    <n v="37"/>
    <s v="Sewer &amp; AC Water Crown Point West (S)"/>
    <s v="Sewer &amp; AC Water Crown Point West (S)"/>
    <s v="B16145"/>
    <x v="2"/>
    <s v="Design Bid Build"/>
    <n v="10436000"/>
    <n v="13438691.127123101"/>
    <s v="FY20"/>
    <s v="Q3"/>
    <s v="FY20"/>
    <s v="Q4"/>
  </r>
  <r>
    <n v="38"/>
    <s v="Cass St (Grand-Pacific) SL UU143"/>
    <s v="Cass St (Grand-Pacific) SL UU143"/>
    <s v="B17007"/>
    <x v="3"/>
    <s v="Job Order Contract"/>
    <n v="64799.999990181801"/>
    <n v="146999.99997450001"/>
    <s v="FY19"/>
    <s v="Q4"/>
    <s v="FY20"/>
    <s v="Q1"/>
  </r>
  <r>
    <n v="39"/>
    <s v="Coronado SB (27th-Madden) SL UU193"/>
    <s v="Coronado SB (27th-Madden) SL UU193"/>
    <s v="B17008"/>
    <x v="3"/>
    <s v="Job Order Contract"/>
    <n v="54000"/>
    <n v="89999.9999840909"/>
    <s v="FY20"/>
    <s v="Q2"/>
    <s v="FY20"/>
    <s v="Q3"/>
  </r>
  <r>
    <n v="40"/>
    <s v="Hughes St (58th St to Jodi St) SL UU101"/>
    <s v="Hughes St (58th St to Jodi St) SL UU101"/>
    <s v="B17010"/>
    <x v="3"/>
    <s v="Job Order Contract"/>
    <n v="125000"/>
    <n v="182999.99998147701"/>
    <s v="FY19"/>
    <s v="Q4"/>
    <s v="FY20"/>
    <s v="Q2"/>
  </r>
  <r>
    <n v="41"/>
    <s v="Bernardo Hts Py @ Calle Pueblito TS"/>
    <s v="Bernardo Hts Py @ Calle Pueblito TS"/>
    <s v="B17018"/>
    <x v="3"/>
    <s v="Job Order Contract"/>
    <n v="330999.99983159098"/>
    <n v="552351.99979078094"/>
    <s v="FY20"/>
    <s v="Q1"/>
    <s v="FY20"/>
    <s v="Q2"/>
  </r>
  <r>
    <n v="42"/>
    <s v="Adams Ave &amp; 49th St Splitter Islands"/>
    <s v="Adams Ave &amp; 49th St Splitter Islands"/>
    <s v="B17025"/>
    <x v="0"/>
    <s v="Design Bid Build"/>
    <n v="243853.999626064"/>
    <n v="765853.99919725291"/>
    <s v="FY20"/>
    <s v="Q2"/>
    <s v="FY20"/>
    <s v="Q4"/>
  </r>
  <r>
    <n v="43"/>
    <s v="Market Street Water Pipe Replacement"/>
    <s v="Market Street Water Pipe Replacement"/>
    <s v="B17052"/>
    <x v="1"/>
    <s v="Design Bid Build"/>
    <n v="1062131.9990000001"/>
    <n v="1459701.9989988999"/>
    <s v="FY20"/>
    <s v="Q3"/>
    <s v="FY20"/>
    <s v="Q4"/>
  </r>
  <r>
    <n v="44"/>
    <s v="Market Street Sewer Pipe Replacement"/>
    <s v="Market Street Sewer Pipe Replacement"/>
    <s v="B17054"/>
    <x v="2"/>
    <s v="Design Bid Build"/>
    <n v="326133.99900000001"/>
    <n v="470551.99899945199"/>
    <s v="FY20"/>
    <s v="Q3"/>
    <s v="FY20"/>
    <s v="Q4"/>
  </r>
  <r>
    <n v="45"/>
    <s v="Downtown Complete Streets Implementation"/>
    <s v="Downtown Complete Streets Implementation"/>
    <s v="B17056"/>
    <x v="0"/>
    <s v="Design Bid Build"/>
    <n v="2345678.9"/>
    <n v="8436978.2081439402"/>
    <s v="FY19"/>
    <s v="Q4"/>
    <s v="FY20"/>
    <s v="Q2"/>
  </r>
  <r>
    <n v="46"/>
    <s v="TP South Golf Course Improvements"/>
    <s v="TP South Golf Course Improvements"/>
    <s v="B17063"/>
    <x v="8"/>
    <s v="Multiple Award Construction Contract"/>
    <n v="13900000"/>
    <n v="17000000"/>
    <s v="FY20"/>
    <s v="Q1"/>
    <s v="FY20"/>
    <s v="Q3"/>
  </r>
  <r>
    <n v="47"/>
    <s v="70th-Alvarado to Saranac-Sidewalk"/>
    <s v="70th-Alvarado to Saranac-Sidewalk"/>
    <s v="B17065"/>
    <x v="5"/>
    <s v="Design Bid Build"/>
    <n v="304424.99912138103"/>
    <n v="647824.99894171103"/>
    <s v="FY19"/>
    <s v="Q3"/>
    <s v="FY20"/>
    <s v="Q2"/>
  </r>
  <r>
    <n v="48"/>
    <s v="Fanuel St III (Grand-PB Dr) Rd Imp UU188"/>
    <s v="Fanuel St III (Grand-PB Dr) Rd Imp UU188"/>
    <s v="B17071"/>
    <x v="9"/>
    <s v="Design Bid Build"/>
    <n v="106912"/>
    <n v="144328.99999886399"/>
    <s v="FY20"/>
    <s v="Q3"/>
    <s v="FY20"/>
    <s v="Q4"/>
  </r>
  <r>
    <n v="49"/>
    <s v="Manzana Storm Drain Replacement"/>
    <s v="Manzana Storm Drain Replacement"/>
    <s v="B17079"/>
    <x v="4"/>
    <s v="Design Bid Build"/>
    <n v="853000"/>
    <n v="1249999.99996204"/>
    <s v="FY20"/>
    <s v="Q1"/>
    <s v="FY20"/>
    <s v="Q1"/>
  </r>
  <r>
    <n v="50"/>
    <s v="Remaining Small Diameter CI Water Ph 3"/>
    <s v="Remaining Small Diameter CI Water Ph 3"/>
    <s v="B17091"/>
    <x v="1"/>
    <s v="Design Bid Build"/>
    <n v="3655000"/>
    <n v="5189999.9988778196"/>
    <s v="FY20"/>
    <s v="Q3"/>
    <s v="FY20"/>
    <s v="Q4"/>
  </r>
  <r>
    <n v="51"/>
    <s v="Asphalt Resurfacing Group 1702 (Option C"/>
    <s v="Asphalt Resurfacing Group 1702 (Option C"/>
    <s v="B17095"/>
    <x v="0"/>
    <s v="Design Bid Build"/>
    <n v="10844715"/>
    <n v="5499999.9947605003"/>
    <s v="FY20"/>
    <s v="Q2"/>
    <s v="FY20"/>
    <s v="Q3"/>
  </r>
  <r>
    <n v="52"/>
    <s v="San Vicente PH I-II Rd Imp UU505-UU506"/>
    <s v="San Vicente PH I-II Rd Imp UU505-UU506"/>
    <s v="B17098"/>
    <x v="9"/>
    <s v="Design Bid Build"/>
    <n v="359483"/>
    <n v="485302.04999204498"/>
    <s v="FY20"/>
    <s v="Q3"/>
    <s v="FY20"/>
    <s v="Q4"/>
  </r>
  <r>
    <n v="53"/>
    <s v="India St at West Palm St Hybrid Beacon"/>
    <s v="India St at West Palm St Hybrid Beacon"/>
    <s v="B17100"/>
    <x v="3"/>
    <s v="Design Bid Build"/>
    <n v="237500"/>
    <n v="395399.99999950302"/>
    <s v="FY21"/>
    <s v="Q1"/>
    <s v="FY20"/>
    <s v="Q4"/>
  </r>
  <r>
    <n v="54"/>
    <s v="Plumosa Park Series Circuit Conversion"/>
    <s v="Plumosa Park Series Circuit Conversion"/>
    <s v="B17101"/>
    <x v="3"/>
    <s v="Job Order Contract"/>
    <n v="765000"/>
    <n v="1450000"/>
    <s v="FY21"/>
    <s v="Q1"/>
    <s v="FY20"/>
    <s v="Q4"/>
  </r>
  <r>
    <n v="55"/>
    <s v="San Diego Central Library-Boiler Replac"/>
    <s v="San Diego Central Library-Boiler Replac"/>
    <s v="B17103"/>
    <x v="10"/>
    <s v="Job Order Contract"/>
    <n v="1002999.99764091"/>
    <n v="1810165.9971153799"/>
    <s v="FY19"/>
    <s v="Q4"/>
    <s v="FY20"/>
    <s v="Q1"/>
  </r>
  <r>
    <n v="56"/>
    <s v="Sewer &amp; AC Water Group 1032 (S)"/>
    <s v="Sewer &amp; AC Water Group 1032 (S)"/>
    <s v="B17104"/>
    <x v="2"/>
    <s v="Design Bid Build"/>
    <n v="6389000"/>
    <n v="8517999.9988637902"/>
    <s v="FY20"/>
    <s v="Q3"/>
    <s v="FY20"/>
    <s v="Q4"/>
  </r>
  <r>
    <n v="57"/>
    <s v="Sewer &amp; AC Water Group 1032 (W)"/>
    <s v="Sewer &amp; AC Water Group 1032 (W)"/>
    <s v="B17105"/>
    <x v="2"/>
    <s v="Design Bid Build"/>
    <n v="7071000"/>
    <n v="9427999.9983672798"/>
    <s v="FY20"/>
    <s v="Q3"/>
    <s v="FY20"/>
    <s v="Q4"/>
  </r>
  <r>
    <n v="58"/>
    <s v="Plaza De Panama Pipeline Replacement (S)"/>
    <s v="Plaza De Panama Pipeline Replacement (S)"/>
    <s v="B17132"/>
    <x v="2"/>
    <s v="Design Bid Build"/>
    <n v="1102041.6193387799"/>
    <n v="1410102.7392561201"/>
    <s v="FY19"/>
    <s v="Q3"/>
    <s v="FY20"/>
    <s v="Q2"/>
  </r>
  <r>
    <n v="59"/>
    <s v="Plaza De Panama Pipeline Replacement (W)"/>
    <s v="Plaza De Panama Pipeline Replacement (W)"/>
    <s v="B17139"/>
    <x v="1"/>
    <s v="Design Bid Build"/>
    <n v="2046648.7179533499"/>
    <n v="2598048.1777998498"/>
    <s v="FY19"/>
    <s v="Q3"/>
    <s v="FY20"/>
    <s v="Q2"/>
  </r>
  <r>
    <n v="60"/>
    <s v="Abbot Street Series Circuit"/>
    <s v="Abbot Street Series Circuit"/>
    <s v="B17145"/>
    <x v="3"/>
    <s v="Design Bid Build"/>
    <n v="375000"/>
    <n v="685093.79"/>
    <s v="FY21"/>
    <s v="Q1"/>
    <s v="FY20"/>
    <s v="Q4"/>
  </r>
  <r>
    <n v="61"/>
    <s v="Pipeline Rehabilitation AR-1"/>
    <s v="Pipeline Rehabilitation AR-1"/>
    <s v="B17150"/>
    <x v="2"/>
    <s v="Design Bid Build"/>
    <n v="3258440"/>
    <n v="5090969"/>
    <s v="FY20"/>
    <s v="Q1"/>
    <s v="FY20"/>
    <s v="Q3"/>
  </r>
  <r>
    <n v="62"/>
    <s v="Pipeline Rehabilitation AQ-1"/>
    <s v="Pipeline Rehabilitation AQ-1"/>
    <s v="B17151"/>
    <x v="2"/>
    <s v="Design Bid Build"/>
    <n v="4209510.0999999996"/>
    <n v="5497985.6094738096"/>
    <s v="FY19"/>
    <s v="Q4"/>
    <s v="FY20"/>
    <s v="Q1"/>
  </r>
  <r>
    <n v="63"/>
    <s v="Regional Arterial Guardrail Group 2"/>
    <s v="Regional Arterial Guardrail Group 2"/>
    <s v="B17155"/>
    <x v="3"/>
    <s v="Job Order Contract"/>
    <n v="289612"/>
    <n v="473374.589998651"/>
    <s v="FY21"/>
    <s v="Q1"/>
    <s v="FY20"/>
    <s v="Q4"/>
  </r>
  <r>
    <n v="64"/>
    <s v="Sewer and AC Water Group 765 (W)"/>
    <s v="Sewer and AC Water Group 765 (W)"/>
    <s v="B17167"/>
    <x v="1"/>
    <s v="Design Bid Build"/>
    <n v="2841405.9970493498"/>
    <n v="3771727.9949189494"/>
    <s v="FY20"/>
    <s v="Q3"/>
    <s v="FY20"/>
    <s v="Q4"/>
  </r>
  <r>
    <n v="65"/>
    <s v="Mission Beach Water &amp; Sewer Repl (W)"/>
    <s v="Mission Beach Water &amp; Sewer Repl (W)"/>
    <s v="B17169"/>
    <x v="1"/>
    <s v="Design Bid Build"/>
    <n v="13035279.953559"/>
    <n v="15336195.9535587"/>
    <s v="FY20"/>
    <s v="Q3"/>
    <s v="FY20"/>
    <s v="Q4"/>
  </r>
  <r>
    <n v="66"/>
    <s v="Mission Beach Water &amp; Sewer Repl (S)"/>
    <s v="Mission Beach Water &amp; Sewer Repl (S)"/>
    <s v="B17170"/>
    <x v="2"/>
    <s v="Design Bid Build"/>
    <n v="2194514.9952783501"/>
    <n v="2641714.9952764702"/>
    <s v="FY20"/>
    <s v="Q3"/>
    <s v="FY20"/>
    <s v="Q4"/>
  </r>
  <r>
    <n v="67"/>
    <s v="Canyonside CP AC System"/>
    <s v="Canyonside CP AC System"/>
    <s v="B17172"/>
    <x v="8"/>
    <s v="Job Order Contract"/>
    <n v="550000"/>
    <n v="1114999.99942916"/>
    <s v="FY20"/>
    <s v="Q4"/>
    <s v="FY20"/>
    <s v="Q4"/>
  </r>
  <r>
    <n v="68"/>
    <s v="Casa de Balboa Fire Alarm System"/>
    <s v="Casa de Balboa Fire Alarm System"/>
    <s v="B17181"/>
    <x v="8"/>
    <s v="Design Bid Build"/>
    <n v="1100000"/>
    <n v="1587999.9993954201"/>
    <s v="FY19"/>
    <s v="Q3"/>
    <s v="FY20"/>
    <s v="Q2"/>
  </r>
  <r>
    <n v="69"/>
    <s v="AC Water &amp; Sewer Group 1044 (S)"/>
    <s v="AC Water &amp; Sewer Group 1044 (S)"/>
    <s v="B17185"/>
    <x v="2"/>
    <s v="Design Bid Build"/>
    <n v="316847.79968515201"/>
    <n v="583057.10960162897"/>
    <s v="FY20"/>
    <s v="Q1"/>
    <s v="FY20"/>
    <s v="Q2"/>
  </r>
  <r>
    <n v="70"/>
    <s v="AC Water &amp; Sewer Group 1044 (W)"/>
    <s v="AC Water &amp; Sewer Group 1044 (W)"/>
    <s v="B17186"/>
    <x v="1"/>
    <s v="Design Bid Build"/>
    <n v="2311652.1977183502"/>
    <n v="3903693.84746153"/>
    <s v="FY20"/>
    <s v="Q1"/>
    <s v="FY20"/>
    <s v="Q2"/>
  </r>
  <r>
    <n v="71"/>
    <s v="Ultraviolet Disinfection System Replace"/>
    <s v="Ultraviolet Disinfection System Replace"/>
    <s v="B18031"/>
    <x v="2"/>
    <s v="Design Bid Build"/>
    <n v="3391636"/>
    <n v="4544155.9988583997"/>
    <s v="FY19"/>
    <s v="Q3"/>
    <s v="FY20"/>
    <s v="Q1"/>
  </r>
  <r>
    <n v="72"/>
    <s v="PIPELINE REHABILITATION AV-1"/>
    <s v="PIPELINE REHABILITATION AV-1"/>
    <s v="B18062"/>
    <x v="2"/>
    <s v="Design Bid Build"/>
    <n v="3311831.5"/>
    <n v="4430331.99084167"/>
    <s v="FY20"/>
    <s v="Q2"/>
    <s v="FY20"/>
    <s v="Q3"/>
  </r>
  <r>
    <n v="73"/>
    <s v="Sewer &amp; AC Water Group 841(W)"/>
    <s v="Sewer &amp; AC Water Group 841(W)"/>
    <s v="B18072"/>
    <x v="1"/>
    <s v="Design Bid Build"/>
    <n v="1101094"/>
    <n v="1801836.95298194"/>
    <s v="FY20"/>
    <s v="Q1"/>
    <s v="FY20"/>
    <s v="Q2"/>
  </r>
  <r>
    <n v="74"/>
    <s v="AC Water &amp; Sewer Group 1053 (W)"/>
    <s v="AC Water &amp; Sewer Group 1053 (W)"/>
    <s v="B18093"/>
    <x v="1"/>
    <s v="Multiple Award Construction Contract"/>
    <n v="5384300"/>
    <n v="6443299.9999986701"/>
    <s v="FY20"/>
    <s v="Q2"/>
    <s v="FY20"/>
    <s v="Q4"/>
  </r>
  <r>
    <n v="75"/>
    <s v="AC Water &amp; Sewer Group 1053 (S)"/>
    <s v="AC Water &amp; Sewer Group 1053 (S)"/>
    <s v="B18099"/>
    <x v="2"/>
    <s v="Multiple Award Construction Contract"/>
    <n v="4821300"/>
    <n v="5523299.8130078604"/>
    <s v="FY20"/>
    <s v="Q2"/>
    <s v="FY20"/>
    <s v="Q4"/>
  </r>
  <r>
    <n v="76"/>
    <s v="Alvarado TS Water Main Relocations"/>
    <s v="Alvarado TS Water Main Relocations"/>
    <s v="B18104"/>
    <x v="1"/>
    <s v="Design Bid Build"/>
    <n v="9999999.9134090897"/>
    <n v="10438399.912803"/>
    <s v="FY20"/>
    <s v="Q3"/>
    <s v="FY20"/>
    <s v="Q4"/>
  </r>
  <r>
    <n v="77"/>
    <s v="Manzana Water Replacement"/>
    <s v="Manzana Water Replacement"/>
    <s v="B18109"/>
    <x v="1"/>
    <s v="Design Bid Build"/>
    <n v="660000"/>
    <n v="928995"/>
    <s v="FY19"/>
    <s v="Q3"/>
    <s v="FY20"/>
    <s v="Q1"/>
  </r>
  <r>
    <n v="78"/>
    <s v="Street Paving Group 1902"/>
    <s v="Street Paving Group 1902"/>
    <s v="B18135"/>
    <x v="3"/>
    <s v="Design Bid Build"/>
    <n v="11000000"/>
    <n v="12550000"/>
    <s v="FY20"/>
    <s v="Q2"/>
    <s v="FY20"/>
    <s v="Q4"/>
  </r>
  <r>
    <n v="79"/>
    <s v="Howard PHI-II(Park-Texas) Rd Imp UU71-72"/>
    <s v="Howard PHI-II(Park-Texas) Rd Imp UU71-72"/>
    <s v="B18136"/>
    <x v="9"/>
    <s v="Design Bid Build"/>
    <n v="190910"/>
    <n v="257729.039996023"/>
    <s v="FY20"/>
    <s v="Q3"/>
    <s v="FY20"/>
    <s v="Q4"/>
  </r>
  <r>
    <n v="80"/>
    <s v="Wightman (Chamoune -Euclid) Rd Imp UU388"/>
    <s v="Wightman (Chamoune -Euclid) Rd Imp UU388"/>
    <s v="B18138"/>
    <x v="9"/>
    <s v="Design Bid Build"/>
    <n v="123367.07"/>
    <n v="166545.539998864"/>
    <s v="FY20"/>
    <s v="Q3"/>
    <s v="FY20"/>
    <s v="Q4"/>
  </r>
  <r>
    <n v="81"/>
    <s v="Mission Bl(Loring-Turquoise) Rd Imp UU30"/>
    <s v="Mission Bl(Loring-Turquoise) Rd Imp UU30"/>
    <s v="B18140"/>
    <x v="9"/>
    <s v="Design Bid Build"/>
    <n v="170777"/>
    <n v="230548.949998864"/>
    <s v="FY20"/>
    <s v="Q3"/>
    <s v="FY20"/>
    <s v="Q4"/>
  </r>
  <r>
    <n v="82"/>
    <s v="Golfcrest(Jackson-Wandermere)Rd ImpUU584"/>
    <s v="Golfcrest(Jackson-Wandermere)Rd ImpUU584"/>
    <s v="B18149"/>
    <x v="9"/>
    <s v="Design Bid Build"/>
    <n v="221988"/>
    <n v="299683.79999829503"/>
    <s v="FY20"/>
    <s v="Q3"/>
    <s v="FY20"/>
    <s v="Q4"/>
  </r>
  <r>
    <n v="83"/>
    <s v="Hilltop PH I(Boundary-Toyne)Rd Imp UU617"/>
    <s v="Hilltop PH I(Boundary-Toyne)Rd Imp UU617"/>
    <s v="B18153"/>
    <x v="9"/>
    <s v="Design Bid Build"/>
    <n v="235392"/>
    <n v="317779.19999829499"/>
    <s v="FY20"/>
    <s v="Q3"/>
    <s v="FY20"/>
    <s v="Q4"/>
  </r>
  <r>
    <n v="84"/>
    <s v="Accelerated Pipeline Rehab Ref Group 846"/>
    <s v="Accelerated Pipeline Rehab Ref Group 846"/>
    <s v="B18185"/>
    <x v="2"/>
    <s v="Design Bid Build"/>
    <n v="1005500"/>
    <n v="1226199.99998095"/>
    <s v="FY20"/>
    <s v="Q4"/>
    <s v="FY20"/>
    <s v="Q4"/>
  </r>
  <r>
    <n v="85"/>
    <s v="AC Water Group 1059"/>
    <s v="AC Water Group 1059"/>
    <s v="B18196"/>
    <x v="1"/>
    <s v="Design Bid Build"/>
    <n v="3112384.6"/>
    <n v="4351216.6476777904"/>
    <s v="FY20"/>
    <s v="Q1"/>
    <s v="FY20"/>
    <s v="Q3"/>
  </r>
  <r>
    <n v="86"/>
    <s v="PIPELINE REHABILITATION AX-1"/>
    <s v="PIPELINE REHABILITATION AX-1"/>
    <s v="B18203"/>
    <x v="2"/>
    <s v="Design Bid Build"/>
    <n v="4754000"/>
    <n v="5797999.99999901"/>
    <s v="FY20"/>
    <s v="Q2"/>
    <s v="FY20"/>
    <s v="Q4"/>
  </r>
  <r>
    <n v="87"/>
    <s v="N Bank SD Riv Bike Path &amp; Park Lot Resur"/>
    <s v="N Bank SD Riv Bike Path &amp; Park Lot Resur"/>
    <s v="B18221"/>
    <x v="8"/>
    <s v="Design Bid Build"/>
    <n v="416232"/>
    <n v="43782.333333333336"/>
    <s v="FY20"/>
    <s v="Q2"/>
    <s v="FY20"/>
    <s v="Q3"/>
  </r>
  <r>
    <n v="88"/>
    <s v="Bonita Cove West Playground Improvements"/>
    <s v="Bonita Cove West Playground Improvements"/>
    <s v="B18229"/>
    <x v="8"/>
    <s v="Design Bid Build"/>
    <n v="2331480.3558844998"/>
    <n v="4200000.3537894301"/>
    <s v="FY20"/>
    <s v="Q1"/>
    <s v="FY20"/>
    <s v="Q2"/>
  </r>
  <r>
    <n v="89"/>
    <s v="Bonita Cove West Comfort Station Improve"/>
    <s v="Bonita Cove West Comfort Station Improve"/>
    <s v="B18230"/>
    <x v="8"/>
    <s v="Design Bid Build"/>
    <n v="999999.99951111397"/>
    <n v="1499999.99935486"/>
    <s v="FY20"/>
    <s v="Q1"/>
    <s v="FY20"/>
    <s v="Q2"/>
  </r>
  <r>
    <n v="90"/>
    <s v="Hotel Circle CI &amp; AC Accelerated Repl"/>
    <s v="Hotel Circle CI &amp; AC Accelerated Repl"/>
    <s v="B18235"/>
    <x v="1"/>
    <s v="Design Bid Build"/>
    <n v="2555262"/>
    <n v="3580844.2899850002"/>
    <s v="FY19"/>
    <s v="Q4"/>
    <s v="FY20"/>
    <s v="Q1"/>
  </r>
  <r>
    <n v="91"/>
    <s v="Concrete Panel Replacement Group 1940"/>
    <s v="Concrete Panel Replacement Group 1940"/>
    <s v="B19002"/>
    <x v="3"/>
    <s v="Design Bid Build"/>
    <n v="3585000"/>
    <n v="4024230.9991133702"/>
    <s v="FY19"/>
    <s v="Q3"/>
    <s v="FY20"/>
    <s v="Q4"/>
  </r>
  <r>
    <n v="92"/>
    <s v="Miramar Ranch North Paving G1"/>
    <s v="Miramar Ranch North Paving G1"/>
    <s v="B19007"/>
    <x v="0"/>
    <s v="Design Bid Build"/>
    <n v="4535555.2699999996"/>
    <n v="5080555.26999838"/>
    <s v="FY20"/>
    <s v="Q4"/>
    <s v="FY20"/>
    <s v="Q4"/>
  </r>
  <r>
    <n v="93"/>
    <s v="SP17 JOC North Task 1 - Scripps Poway Parkway"/>
    <s v="SP17 JOC North Task 1 - Scripps Poway Parkway"/>
    <s v="B19007"/>
    <x v="3"/>
    <s v="Job Order Contract"/>
    <n v="5000000"/>
    <n v="5500000"/>
    <s v="FY19"/>
    <s v="Q4"/>
    <s v="FY20"/>
    <s v="Q4"/>
  </r>
  <r>
    <n v="94"/>
    <s v="SP17 JOC North Task 2 - Pomerado/Poway Rd/Clairemont"/>
    <s v="SP17 JOC North Task 2 - Pomerado/Poway Rd/Clairemont"/>
    <s v="B19007"/>
    <x v="3"/>
    <s v="Job Order Contract"/>
    <n v="5000000"/>
    <n v="5500000"/>
    <s v="FY20"/>
    <s v="Q1"/>
    <s v="FY20"/>
    <s v="Q4"/>
  </r>
  <r>
    <n v="95"/>
    <s v="Kensington Talmadge Paving G1"/>
    <s v="Kensington Talmadge Paving G1"/>
    <s v="B19008"/>
    <x v="0"/>
    <s v="Design Bid Build"/>
    <n v="4510343.13"/>
    <n v="5080343.12999673"/>
    <s v="FY20"/>
    <s v="Q1"/>
    <s v="FY20"/>
    <s v="Q4"/>
  </r>
  <r>
    <n v="96"/>
    <s v="SP17 JOC South Task 1 - Fairmount Ave/Montezuma"/>
    <s v="SP17 JOC South Task 1 - Fairmount Ave/Montezuma"/>
    <s v="B19008"/>
    <x v="3"/>
    <s v="Job Order Contract"/>
    <n v="5000000"/>
    <n v="5500000"/>
    <s v="FY19"/>
    <s v="Q4"/>
    <s v="FY20"/>
    <s v="Q4"/>
  </r>
  <r>
    <n v="97"/>
    <s v="SP17 JOC South Task 2 - Harbor Dr/Picador"/>
    <s v="SP17 JOC South Task 2 - Harbor Dr/Picador"/>
    <s v="B19008"/>
    <x v="3"/>
    <s v="Job Order Contract"/>
    <n v="5000000"/>
    <n v="5500000"/>
    <s v="FY20"/>
    <s v="Q2"/>
    <s v="FY20"/>
    <s v="Q4"/>
  </r>
  <r>
    <n v="98"/>
    <s v="Trench Paving Group 1901"/>
    <s v="Trench Paving Group 1901"/>
    <s v="B19011"/>
    <x v="0"/>
    <s v="Design Bid Build"/>
    <n v="110000"/>
    <n v="110000"/>
    <s v="FY19"/>
    <s v="Q4"/>
    <s v="FY20"/>
    <s v="Q1"/>
  </r>
  <r>
    <n v="99"/>
    <s v="Sidewalk Replacement Group 1901-NP &amp; OB"/>
    <s v="Sidewalk Replacement Group 1901-NP &amp; OB"/>
    <s v="B19012"/>
    <x v="3"/>
    <s v="Design Bid Build"/>
    <n v="888151.5"/>
    <n v="1643215.79"/>
    <s v="FY20"/>
    <s v="Q2"/>
    <s v="FY20"/>
    <s v="Q3"/>
  </r>
  <r>
    <n v="100"/>
    <s v="PS 1 and 2 Cooling Tower Replacement"/>
    <s v="PS 1 and 2 Cooling Tower Replacement"/>
    <s v="B19050"/>
    <x v="2"/>
    <s v="Job Order Contract"/>
    <n v="795399.6"/>
    <n v="825399.6"/>
    <s v="FY19"/>
    <s v="Q1"/>
    <s v="FY20"/>
    <s v="Q2"/>
  </r>
  <r>
    <n v="101"/>
    <s v="MOUNTAIN VIEW ACCELERATED (W)"/>
    <s v="MOUNTAIN VIEW ACCELERATED (W)"/>
    <s v="B19075"/>
    <x v="1"/>
    <s v="Job Order Contract"/>
    <n v="859499.99915624398"/>
    <n v="1106499.9991562399"/>
    <s v="FY20"/>
    <s v="Q1"/>
    <s v="FY20"/>
    <s v="Q1"/>
  </r>
  <r>
    <n v="102"/>
    <s v="MOUNTAIN VIEW ACCELERATED (S)"/>
    <s v="MOUNTAIN VIEW ACCELERATED (S)"/>
    <s v="B19076"/>
    <x v="2"/>
    <s v="Job Order Contract"/>
    <n v="411099.99953999103"/>
    <n v="529199.99953999103"/>
    <s v="FY20"/>
    <s v="Q1"/>
    <s v="FY20"/>
    <s v="Q1"/>
  </r>
  <r>
    <n v="103"/>
    <s v="Rancho Penasquitos Improv 1(W)"/>
    <s v="Rancho Penasquitos Improv 1(W)"/>
    <s v="B19093"/>
    <x v="1"/>
    <s v="Multiple Award Construction Contract"/>
    <n v="5835800"/>
    <n v="7179840.2757121203"/>
    <s v="FY20"/>
    <s v="Q2"/>
    <s v="FY20"/>
    <s v="Q4"/>
  </r>
  <r>
    <n v="104"/>
    <s v="30th Street Pipeline Replacement A"/>
    <s v="30th Street Pipeline Replacement A"/>
    <s v="B19100"/>
    <x v="1"/>
    <s v="Job Order Contract"/>
    <n v="2005614.2831170999"/>
    <n v="3005289.7129666801"/>
    <s v="FY19"/>
    <s v="Q4"/>
    <s v="FY20"/>
    <s v="Q1"/>
  </r>
  <r>
    <n v="105"/>
    <s v="LaJolla Rec Center Bball Crt Resurfacing"/>
    <s v="LaJolla Rec Center Bball Crt Resurfacing"/>
    <s v="B19114"/>
    <x v="8"/>
    <s v="Minor Contract"/>
    <n v="209999.999584773"/>
    <n v="399999.999534473"/>
    <s v="FY19"/>
    <s v="Q4"/>
    <s v="FY20"/>
    <s v="Q2"/>
  </r>
  <r>
    <n v="106"/>
    <s v="6500 Montezuma Rd SD Emergency"/>
    <s v="6500 Montezuma Rd SD Emergency"/>
    <s v="B19126"/>
    <x v="4"/>
    <s v="Sole Source Emergency Project"/>
    <n v="5500000"/>
    <n v="5900000"/>
    <s v="FY19"/>
    <s v="Q3"/>
    <s v="FY20"/>
    <s v="Q1"/>
  </r>
  <r>
    <n v="107"/>
    <s v="7980 Park Village Rd SD Emergency"/>
    <s v="7980 Park Village Rd SD Emergency"/>
    <s v="B19127"/>
    <x v="4"/>
    <s v="Sole Source Emergency Project"/>
    <n v="3000000"/>
    <n v="3900000"/>
    <s v="FY19"/>
    <s v="Q3"/>
    <s v="FY20"/>
    <s v="Q1"/>
  </r>
  <r>
    <n v="108"/>
    <s v="4196 Rochester Rd SD Emergency"/>
    <s v="4196 Rochester Rd SD Emergency"/>
    <s v="B19131"/>
    <x v="4"/>
    <s v="Sole Source Emergency Project"/>
    <n v="1707000"/>
    <n v="2900000"/>
    <s v="FY19"/>
    <s v="Q3"/>
    <s v="FY20"/>
    <s v="Q1"/>
  </r>
  <r>
    <n v="109"/>
    <s v="National Avenue Complete Street"/>
    <s v="National Avenue Complete Street"/>
    <s v="B19137"/>
    <x v="5"/>
    <s v="Multiple Award Construction Contract"/>
    <n v="19633"/>
    <n v="30000"/>
    <s v="FY20"/>
    <s v="Q2"/>
    <s v="FY20"/>
    <s v="Q4"/>
  </r>
  <r>
    <n v="110"/>
    <s v="Downtown Complete St Impl Phase 2"/>
    <s v="Downtown Complete St Impl Phase 2"/>
    <s v="B19143"/>
    <x v="3"/>
    <s v="Design Bid Build"/>
    <n v="2500000"/>
    <n v="3375000"/>
    <s v="FY20"/>
    <s v="Q3"/>
    <s v="FY20"/>
    <s v="Q4"/>
  </r>
  <r>
    <n v="111"/>
    <s v="12362 Springhurst Dr. SD Emergency"/>
    <s v="12362 Springhurst Dr. SD Emergency"/>
    <s v="B19146"/>
    <x v="0"/>
    <s v="Sole Source Emergency Project"/>
    <n v="1000000"/>
    <n v="1700000"/>
    <s v="FY19"/>
    <s v="Q3"/>
    <s v="FY20"/>
    <s v="Q1"/>
  </r>
  <r>
    <n v="112"/>
    <s v="Accelerated TS Referral Group 1 South"/>
    <s v="Accelerated TS Referral Group 1 South"/>
    <s v="B19150"/>
    <x v="2"/>
    <s v="Design Bid Build"/>
    <n v="388556"/>
    <n v="427412"/>
    <s v="FY19"/>
    <s v="Q4"/>
    <s v="FY20"/>
    <s v="Q1"/>
  </r>
  <r>
    <n v="113"/>
    <s v="Rosecrans Street Median Improvements"/>
    <s v="Rosecrans Street Median Improvements"/>
    <s v="B19165"/>
    <x v="0"/>
    <s v="Job Order Contract"/>
    <n v="554000"/>
    <n v="911000"/>
    <s v="FY20"/>
    <s v="Q3"/>
    <s v="FY20"/>
    <s v="Q4"/>
  </r>
  <r>
    <n v="114"/>
    <s v="Street Resurfacing Mission Bay"/>
    <s v="Street Resurfacing Mission Bay"/>
    <s v="B19195"/>
    <x v="3"/>
    <s v="Job Order Contract"/>
    <n v="4973786.9929349599"/>
    <n v="6606816.9918569"/>
    <s v="FY20"/>
    <s v="Q2"/>
    <s v="FY20"/>
    <s v="Q3"/>
  </r>
  <r>
    <n v="115"/>
    <s v="Milton Street Pavement Replacement"/>
    <s v="Milton Street Pavement Replacement"/>
    <s v="B19198"/>
    <x v="2"/>
    <s v="Sole Source"/>
    <n v="0"/>
    <n v="110000"/>
    <s v="FY19"/>
    <s v="Q4"/>
    <s v="FY20"/>
    <s v="Q1"/>
  </r>
  <r>
    <n v="116"/>
    <s v="Bay Ho Improv 2A (W)"/>
    <s v="Bay Ho Improv 2A (W)"/>
    <s v="B19202"/>
    <x v="1"/>
    <s v="Design Bid Build"/>
    <n v="3317041"/>
    <n v="4461119.2497512205"/>
    <s v="FY20"/>
    <s v="Q2"/>
    <s v="FY20"/>
    <s v="Q4"/>
  </r>
  <r>
    <n v="117"/>
    <s v="Street Paving Group 1903 "/>
    <s v="Street Paving Group 1903 "/>
    <s v="B19211"/>
    <x v="3"/>
    <s v="Design Bid Build"/>
    <n v="11000000"/>
    <n v="12550000"/>
    <s v="FY20"/>
    <s v="Q2"/>
    <s v="FY20"/>
    <s v="Q4"/>
  </r>
  <r>
    <n v="118"/>
    <s v="CMP Storm Drain Lining I"/>
    <s v="CMP Storm Drain Lining I"/>
    <s v="B20020"/>
    <x v="4"/>
    <s v="Job Order Contract"/>
    <n v="385308.07"/>
    <n v="511015.13"/>
    <s v="FY20"/>
    <s v="Q1"/>
    <s v="FY20"/>
    <s v="Q1"/>
  </r>
  <r>
    <n v="119"/>
    <s v="Park Villa Drive Water &amp; Sewer Main Replacement (S)"/>
    <s v="Park Villa Drive Water &amp; Sewer Main Replacement (S)"/>
    <s v="B20021"/>
    <x v="2"/>
    <s v="Job Order Contract"/>
    <n v="165716.12"/>
    <n v="240687.2"/>
    <s v="FY20"/>
    <s v="Q1"/>
    <s v="FY20"/>
    <s v="Q2"/>
  </r>
  <r>
    <n v="120"/>
    <s v="Park Villa Drive Water &amp; Sewer Main Replacement (W)"/>
    <s v="Park Villa Drive Water &amp; Sewer Main Replacement (W)"/>
    <s v="B20022"/>
    <x v="2"/>
    <s v="Job Order Contract"/>
    <n v="422396"/>
    <n v="725067.88"/>
    <s v="FY20"/>
    <s v="Q1"/>
    <s v="FY20"/>
    <s v="Q2"/>
  </r>
  <r>
    <n v="121"/>
    <s v="Coast Bl Sea Cave Emerg Stablz Project"/>
    <s v="Coast Bl Sea Cave Emerg Stablz Project"/>
    <s v="B20040"/>
    <x v="0"/>
    <s v="Sole Source Emergency Project"/>
    <n v="3500000"/>
    <n v="4016323.49"/>
    <s v="FY20"/>
    <s v="Q1"/>
    <s v="FY20"/>
    <s v="Q1"/>
  </r>
  <r>
    <n v="122"/>
    <s v="Pacific Beach Pipeline Paving"/>
    <s v="Pacific Beach Pipeline Paving"/>
    <s v="B20083"/>
    <x v="1"/>
    <s v="Design Bid Build"/>
    <n v="1098557"/>
    <n v="43782.333333333336"/>
    <s v="FY20"/>
    <s v="Q2"/>
    <s v="FY20"/>
    <s v="Q3"/>
  </r>
  <r>
    <n v="123"/>
    <s v="CMP Storm Drain Lining II"/>
    <s v="CMP Storm Drain Lining II"/>
    <s v="B20086"/>
    <x v="4"/>
    <s v="Job Order Contract"/>
    <n v="1620799.9973743199"/>
    <n v="2391399.9969705702"/>
    <s v="FY20"/>
    <s v="Q4"/>
    <s v="FY20"/>
    <s v="Q4"/>
  </r>
  <r>
    <n v="124"/>
    <s v="CMP Storm Drain Lining III"/>
    <s v="CMP Storm Drain Lining III"/>
    <s v="B20087"/>
    <x v="4"/>
    <s v="Job Order Contract"/>
    <n v="559200"/>
    <n v="827799.99985585012"/>
    <s v="FY20"/>
    <s v="Q4"/>
    <s v="FY20"/>
    <s v="Q4"/>
  </r>
  <r>
    <n v="125"/>
    <s v="Gamma Street Mini-Park ADA Improvements"/>
    <s v="Gamma Street Mini-Park ADA Improvements"/>
    <s v="L16000.1"/>
    <x v="8"/>
    <s v="Design Bid Build"/>
    <n v="607649"/>
    <n v="1449999.99812447"/>
    <s v="FY20"/>
    <s v="Q2"/>
    <s v="FY20"/>
    <s v="Q4"/>
  </r>
  <r>
    <n v="126"/>
    <s v="J Street Mini Park Improvement"/>
    <s v="J Street Mini Park Improvement"/>
    <s v="L16000.6"/>
    <x v="8"/>
    <s v="Design Bid Build"/>
    <n v="545999.99975181802"/>
    <n v="1224999.9991551701"/>
    <s v="FY20"/>
    <s v="Q2"/>
    <s v="FY20"/>
    <s v="Q4"/>
  </r>
  <r>
    <n v="127"/>
    <s v="Dennery Ranch Neighborhood Park"/>
    <s v="Dennery Ranch Neighborhood Park"/>
    <s v="S00636"/>
    <x v="11"/>
    <s v="Agency/ Developer Managed Built - City Paid"/>
    <n v="5069999.9685045499"/>
    <n v="15099999.9685045"/>
    <s v="FY20"/>
    <s v="Q1"/>
    <s v="FY20"/>
    <s v="Q4"/>
  </r>
  <r>
    <n v="128"/>
    <s v="Miramar Road I-805 Easterly Ramps"/>
    <s v="Miramar Road I-805 Easterly Ramps"/>
    <s v="S00880"/>
    <x v="3"/>
    <s v="Design Bid Build"/>
    <n v="1410603"/>
    <n v="8126074.7614491796"/>
    <s v="FY20"/>
    <s v="Q3"/>
    <s v="FY20"/>
    <s v="Q4"/>
  </r>
  <r>
    <n v="129"/>
    <s v="FAIRBROOK NEIGHBORHOOD PARK - DEVELOPMEN"/>
    <s v="FAIRBROOK NEIGHBORHOOD PARK - DEVELOPMEN"/>
    <s v="S01083"/>
    <x v="8"/>
    <s v="Design Bid Build"/>
    <n v="4142812.75"/>
    <n v="6045539.84998143"/>
    <s v="FY20"/>
    <s v="Q3"/>
    <s v="FY20"/>
    <s v="Q4"/>
  </r>
  <r>
    <n v="130"/>
    <s v="North Park Mini-Park"/>
    <s v="North Park Mini-Park"/>
    <s v="S10050"/>
    <x v="8"/>
    <s v="Design Bid Build"/>
    <n v="2759751"/>
    <n v="4641460.9963356601"/>
    <s v="FY20"/>
    <s v="Q1"/>
    <s v="FY20"/>
    <s v="Q3"/>
  </r>
  <r>
    <n v="131"/>
    <s v="Montezuma PPL/Mid City Pipeline Ph 2"/>
    <s v="Montezuma PPL/Mid City Pipeline Ph 2"/>
    <s v="S11026"/>
    <x v="1"/>
    <s v="Design Bid Build"/>
    <n v="33639377.145583399"/>
    <n v="46001751.829118103"/>
    <s v="FY19"/>
    <s v="Q3"/>
    <s v="FY20"/>
    <s v="Q2"/>
  </r>
  <r>
    <n v="132"/>
    <s v="Otay Mesa Truck Route Phase 4"/>
    <s v="Otay Mesa Truck Route Phase 4"/>
    <s v="S11060"/>
    <x v="3"/>
    <s v="Design Bid Build"/>
    <n v="9970150"/>
    <n v="16404743.9633027"/>
    <s v="FY20"/>
    <s v="Q1"/>
    <s v="FY20"/>
    <s v="Q3"/>
  </r>
  <r>
    <n v="133"/>
    <s v="Canyonside Community Park Improvements"/>
    <s v="Canyonside Community Park Improvements"/>
    <s v="S12004"/>
    <x v="7"/>
    <s v="Design Bid Build"/>
    <n v="1041250"/>
    <n v="1751125.64554306"/>
    <s v="FY19"/>
    <s v="Q3"/>
    <s v="FY20"/>
    <s v="Q1"/>
  </r>
  <r>
    <n v="134"/>
    <s v="PACIFIC BEACH PIPELINE SOUTH (W)"/>
    <s v="PACIFIC BEACH PIPELINE SOUTH (W)"/>
    <s v="S12015"/>
    <x v="1"/>
    <s v="Design Bid Build"/>
    <n v="31380170.970217202"/>
    <n v="39360749.989412703"/>
    <s v="FY20"/>
    <s v="Q2"/>
    <s v="FY20"/>
    <s v="Q3"/>
  </r>
  <r>
    <n v="135"/>
    <s v="Otay 1st/2nd PPL West of Highland Avenue"/>
    <s v="Otay 1st/2nd PPL West of Highland Avenue"/>
    <s v="S12016"/>
    <x v="1"/>
    <s v="Design Bid Build"/>
    <n v="20178901.640000001"/>
    <n v="29440499.957369301"/>
    <s v="FY20"/>
    <s v="Q1"/>
    <s v="FY20"/>
    <s v="Q2"/>
  </r>
  <r>
    <n v="136"/>
    <s v="La Jolla Village/I-805 Landscape Maint"/>
    <s v="La Jolla Village/I-805 Landscape Maint"/>
    <s v="S15017"/>
    <x v="4"/>
    <s v="Design Bid Build"/>
    <n v="358000"/>
    <n v="549999.95267192996"/>
    <s v="FY20"/>
    <s v="Q3"/>
    <s v="FY20"/>
    <s v="Q4"/>
  </r>
  <r>
    <n v="137"/>
    <s v="Alvarado Trunk Sewer Phase IV"/>
    <s v="Alvarado Trunk Sewer Phase IV"/>
    <s v="S15019"/>
    <x v="2"/>
    <s v="Design Bid Build"/>
    <n v="54999999.949000001"/>
    <n v="66999999.471895903"/>
    <s v="FY20"/>
    <s v="Q3"/>
    <s v="FY20"/>
    <s v="Q4"/>
  </r>
  <r>
    <n v="138"/>
    <s v="Torrey Highlands Neighborhood Park Upgra"/>
    <s v="Torrey Highlands Neighborhood Park Upgra"/>
    <s v="S16036"/>
    <x v="8"/>
    <s v="Design Bid Build"/>
    <n v="659999.99960400001"/>
    <n v="1027937.99960343"/>
    <s v="FY20"/>
    <s v="Q2"/>
    <s v="FY20"/>
    <s v="Q4"/>
  </r>
  <r>
    <n v="139"/>
    <s v="Villa Monserate Neigh Park Upgrades"/>
    <s v="Villa Monserate Neigh Park Upgrades"/>
    <s v="S16048"/>
    <x v="8"/>
    <s v="Design Bid Build"/>
    <n v="887184"/>
    <n v="1707221.0377654999"/>
    <s v="FY20"/>
    <s v="Q2"/>
    <s v="FY20"/>
    <s v="Q3"/>
  </r>
  <r>
    <n v="140"/>
    <s v="Market St-47th ST to Euclid Complete St"/>
    <s v="Market St-47th ST to Euclid Complete St"/>
    <s v="S16061"/>
    <x v="4"/>
    <s v="Design Bid Build"/>
    <n v="5505836"/>
    <n v="9115587.8536235504"/>
    <s v="FY20"/>
    <s v="Q3"/>
    <s v="FY20"/>
    <s v="Q4"/>
  </r>
  <r>
    <n v="141"/>
    <s v="Balboa Pk Bud Kearns Aquatic Complex Imp"/>
    <s v="Balboa Pk Bud Kearns Aquatic Complex Imp"/>
    <s v="S17000"/>
    <x v="8"/>
    <s v="Design Bid Build"/>
    <n v="2241186.9999667602"/>
    <n v="3693999.99823074"/>
    <s v="FY20"/>
    <s v="Q2"/>
    <s v="FY20"/>
    <s v="Q4"/>
  </r>
  <r>
    <n v="142"/>
    <s v="Police Range Refurbishment Phase II"/>
    <s v="Police Range Refurbishment Phase II"/>
    <s v="S18005"/>
    <x v="12"/>
    <s v="Design Bid Build"/>
    <n v="10998313"/>
    <n v="12599999.998043001"/>
    <s v="FY19"/>
    <s v="Q4"/>
    <s v="FY20"/>
    <s v="Q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grandTotalCaption="FY 2020 Total" updatedVersion="6" minRefreshableVersion="3" useAutoFormatting="1" itemPrintTitles="1" createdVersion="6" indent="0" outline="1" outlineData="1" multipleFieldFilters="0" rowHeaderCaption="Asset - Managing Department">
  <location ref="A3:C17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44">
        <item m="1" x="20"/>
        <item m="1" x="32"/>
        <item x="7"/>
        <item m="1" x="18"/>
        <item x="10"/>
        <item x="8"/>
        <item x="11"/>
        <item m="1" x="23"/>
        <item m="1" x="34"/>
        <item m="1" x="38"/>
        <item m="1" x="27"/>
        <item m="1" x="14"/>
        <item m="1" x="15"/>
        <item m="1" x="41"/>
        <item m="1" x="31"/>
        <item x="1"/>
        <item x="2"/>
        <item m="1" x="28"/>
        <item m="1" x="42"/>
        <item m="1" x="37"/>
        <item m="1" x="25"/>
        <item m="1" x="26"/>
        <item m="1" x="36"/>
        <item m="1" x="35"/>
        <item m="1" x="33"/>
        <item m="1" x="19"/>
        <item m="1" x="39"/>
        <item m="1" x="22"/>
        <item m="1" x="17"/>
        <item x="12"/>
        <item x="0"/>
        <item x="3"/>
        <item x="4"/>
        <item x="5"/>
        <item m="1" x="13"/>
        <item x="6"/>
        <item m="1" x="16"/>
        <item x="9"/>
        <item m="1" x="29"/>
        <item m="1" x="30"/>
        <item m="1" x="40"/>
        <item m="1" x="21"/>
        <item m="1" x="24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4">
    <i>
      <x v="2"/>
    </i>
    <i>
      <x v="4"/>
    </i>
    <i>
      <x v="5"/>
    </i>
    <i>
      <x v="6"/>
    </i>
    <i>
      <x v="15"/>
    </i>
    <i>
      <x v="16"/>
    </i>
    <i>
      <x v="29"/>
    </i>
    <i>
      <x v="30"/>
    </i>
    <i>
      <x v="31"/>
    </i>
    <i>
      <x v="32"/>
    </i>
    <i>
      <x v="33"/>
    </i>
    <i>
      <x v="35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4" type="button" dataOnly="0" labelOnly="1" outline="0" axis="axisRow" fieldPosition="0"/>
    </format>
    <format dxfId="119">
      <pivotArea dataOnly="0" labelOnly="1" grandRow="1" outline="0" fieldPosition="0"/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7">
      <pivotArea dataOnly="0" labelOnly="1" fieldPosition="0">
        <references count="1">
          <reference field="4" count="0"/>
        </references>
      </pivotArea>
    </format>
    <format dxfId="116">
      <pivotArea dataOnly="0" labelOnly="1" fieldPosition="0">
        <references count="1">
          <reference field="4" count="0"/>
        </references>
      </pivotArea>
    </format>
    <format dxfId="115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43" totalsRowShown="0" headerRowDxfId="143" dataDxfId="142" tableBorderDxfId="141" totalsRowBorderDxfId="140">
  <autoFilter ref="A1:L143" xr:uid="{00000000-0009-0000-0100-000001000000}"/>
  <sortState xmlns:xlrd2="http://schemas.microsoft.com/office/spreadsheetml/2017/richdata2" ref="A2:L143">
    <sortCondition ref="D1:D143"/>
  </sortState>
  <tableColumns count="12">
    <tableColumn id="2" xr3:uid="{00000000-0010-0000-0000-000002000000}" name="Line Number" dataDxfId="139" totalsRowDxfId="138"/>
    <tableColumn id="17" xr3:uid="{00000000-0010-0000-0000-000011000000}" name="Project Name" dataDxfId="137" totalsRowDxfId="136">
      <calculatedColumnFormula>HYPERLINK("http://dpcrcdotnetprod.sannet.gov:255/CIPDetail.aspx?ID="&amp;FY20_Published[[#This Row],[Project Number]],C2)</calculatedColumnFormula>
    </tableColumn>
    <tableColumn id="4" xr3:uid="{00000000-0010-0000-0000-000004000000}" name="Project Name (Text)" dataDxfId="135"/>
    <tableColumn id="3" xr3:uid="{00000000-0010-0000-0000-000003000000}" name="Project Number" dataDxfId="134" dataCellStyle="Normal 2"/>
    <tableColumn id="16" xr3:uid="{00000000-0010-0000-0000-000010000000}" name="Asset Managing Department" dataDxfId="133"/>
    <tableColumn id="5" xr3:uid="{00000000-0010-0000-0000-000005000000}" name="Contract Type" dataDxfId="132"/>
    <tableColumn id="8" xr3:uid="{00000000-0010-0000-0000-000008000000}" name="Estimated Total Contract Cost ($)" dataDxfId="131"/>
    <tableColumn id="9" xr3:uid="{00000000-0010-0000-0000-000009000000}" name="Estimated Total Project Cost ($)" dataDxfId="130" dataCellStyle="Normal 2"/>
    <tableColumn id="14" xr3:uid="{00000000-0010-0000-0000-00000E000000}" name="Fiscal Year Advertising" dataDxfId="129"/>
    <tableColumn id="15" xr3:uid="{00000000-0010-0000-0000-00000F000000}" name="Quarter Advertising" dataDxfId="128"/>
    <tableColumn id="12" xr3:uid="{00000000-0010-0000-0000-00000C000000}" name="Fiscal Year Awarding" dataDxfId="127"/>
    <tableColumn id="13" xr3:uid="{00000000-0010-0000-0000-00000D000000}" name="Quarter Awarding" dataDxfId="12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43" totalsRowShown="0" headerRowDxfId="111" headerRowBorderDxfId="110" tableBorderDxfId="109">
  <autoFilter ref="A1:D143" xr:uid="{00000000-0009-0000-0100-000002000000}">
    <filterColumn colId="2">
      <filters>
        <filter val="No"/>
      </filters>
    </filterColumn>
  </autoFilter>
  <tableColumns count="4">
    <tableColumn id="1" xr3:uid="{00000000-0010-0000-0100-000001000000}" name="Project Number"/>
    <tableColumn id="2" xr3:uid="{00000000-0010-0000-0100-000002000000}" name="Project Name" dataDxfId="108"/>
    <tableColumn id="3" xr3:uid="{00000000-0010-0000-0100-000003000000}" name="Not on website">
      <calculatedColumnFormula>IF(IFERROR(VLOOKUP(Table2[[#This Row],[Project Number]],'Forecast of Projects'!$1:$1048576,1,0),"No")="No","No","Yes")</calculatedColumnFormula>
    </tableColumn>
    <tableColumn id="4" xr3:uid="{00000000-0010-0000-0100-000004000000}" name="Column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FY20_Published36" displayName="FY20_Published36" ref="A1:P140" totalsRowShown="0" headerRowDxfId="75" dataDxfId="74" tableBorderDxfId="73" totalsRowBorderDxfId="72">
  <autoFilter ref="A1:P140" xr:uid="{00000000-0009-0000-0100-000005000000}"/>
  <sortState xmlns:xlrd2="http://schemas.microsoft.com/office/spreadsheetml/2017/richdata2" ref="A2:P140">
    <sortCondition ref="J1:J140"/>
  </sortState>
  <tableColumns count="16">
    <tableColumn id="4" xr3:uid="{00000000-0010-0000-0200-000004000000}" name="Project Number" dataDxfId="71" dataCellStyle="Normal 2"/>
    <tableColumn id="2" xr3:uid="{00000000-0010-0000-0200-000002000000}" name="Project Name (Text)" dataDxfId="70"/>
    <tableColumn id="16" xr3:uid="{00000000-0010-0000-0200-000010000000}" name="Asset Managing Department" dataDxfId="69" dataCellStyle="Normal 2"/>
    <tableColumn id="5" xr3:uid="{00000000-0010-0000-0200-000005000000}" name="Contract Type" dataDxfId="68" dataCellStyle="Normal 2"/>
    <tableColumn id="8" xr3:uid="{00000000-0010-0000-0200-000008000000}" name="Estimated Total Contract Cost ($)" dataDxfId="67" dataCellStyle="Normal 2"/>
    <tableColumn id="9" xr3:uid="{00000000-0010-0000-0200-000009000000}" name="Estimated Total Project Cost ($)" dataDxfId="66" dataCellStyle="Normal 2"/>
    <tableColumn id="3" xr3:uid="{00000000-0010-0000-0200-000003000000}" name="Contract Bid - Start (5010)" dataDxfId="65" dataCellStyle="Normal 2"/>
    <tableColumn id="14" xr3:uid="{00000000-0010-0000-0200-00000E000000}" name="Fiscal Year Advertising" dataDxfId="64">
      <calculatedColumnFormula>"FY"&amp;RIGHT(YEAR(DATE(YEAR(G2),MONTH(G2)+(7-1),1)),2)</calculatedColumnFormula>
    </tableColumn>
    <tableColumn id="15" xr3:uid="{00000000-0010-0000-0200-00000F000000}" name="Quarter Advertising" dataDxfId="63">
      <calculatedColumnFormula>"Q"&amp;CHOOSE(MONTH(FY20_Published36[[#This Row],[Contract Bid - Start (5010)]]),3,3,3,4,4,4,1,1,1,2,2,2)</calculatedColumnFormula>
    </tableColumn>
    <tableColumn id="6" xr3:uid="{00000000-0010-0000-0200-000006000000}" name="LNTP (6010)" dataDxfId="62" dataCellStyle="Normal 2"/>
    <tableColumn id="12" xr3:uid="{00000000-0010-0000-0200-00000C000000}" name="Fiscal Year Awarding" dataDxfId="61">
      <calculatedColumnFormula>"FY"&amp;RIGHT(YEAR(DATE(YEAR(J2),MONTH(J2)+(7-1),1)),2)</calculatedColumnFormula>
    </tableColumn>
    <tableColumn id="13" xr3:uid="{00000000-0010-0000-0200-00000D000000}" name="Quarter Awarding" dataDxfId="60">
      <calculatedColumnFormula>"Q"&amp;CHOOSE(MONTH(FY20_Published36[[#This Row],[LNTP (6010)]]),3,3,3,4,4,4,1,1,1,2,2,2)</calculatedColumnFormula>
    </tableColumn>
    <tableColumn id="1" xr3:uid="{00000000-0010-0000-0200-000001000000}" name="Responsible Division" dataDxfId="59" dataCellStyle="Normal 2"/>
    <tableColumn id="7" xr3:uid="{00000000-0010-0000-0200-000007000000}" name="On FY21 Award List" dataDxfId="58"/>
    <tableColumn id="10" xr3:uid="{00000000-0010-0000-0200-00000A000000}" name="Include in this list?" dataDxfId="57"/>
    <tableColumn id="11" xr3:uid="{00000000-0010-0000-0200-00000B000000}" name="Design Section Head" dataDxfId="5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FY20_Published367" displayName="FY20_Published367" ref="A1:Q270" totalsRowShown="0" headerRowDxfId="44" dataDxfId="43" tableBorderDxfId="42" totalsRowBorderDxfId="41">
  <autoFilter ref="A1:Q270" xr:uid="{00000000-0009-0000-0100-000006000000}"/>
  <tableColumns count="17">
    <tableColumn id="4" xr3:uid="{00000000-0010-0000-0300-000004000000}" name="Project Number" dataDxfId="40" dataCellStyle="Normal 2"/>
    <tableColumn id="2" xr3:uid="{00000000-0010-0000-0300-000002000000}" name="Project Name (Text)" dataDxfId="39"/>
    <tableColumn id="16" xr3:uid="{00000000-0010-0000-0300-000010000000}" name="Asset Managing Department" dataDxfId="38"/>
    <tableColumn id="5" xr3:uid="{00000000-0010-0000-0300-000005000000}" name="Contract Type" dataDxfId="37"/>
    <tableColumn id="8" xr3:uid="{00000000-0010-0000-0300-000008000000}" name="Estimated Total Contract Cost ($)" dataDxfId="36"/>
    <tableColumn id="9" xr3:uid="{00000000-0010-0000-0300-000009000000}" name="Estimated Total Project Cost ($)" dataDxfId="35"/>
    <tableColumn id="3" xr3:uid="{00000000-0010-0000-0300-000003000000}" name="Contract Bid - Start (5010)" dataDxfId="34" dataCellStyle="Normal 2"/>
    <tableColumn id="14" xr3:uid="{00000000-0010-0000-0300-00000E000000}" name="Fiscal Year Advertising" dataDxfId="33">
      <calculatedColumnFormula>"FY"&amp;RIGHT(YEAR(DATE(YEAR(#REF!),MONTH(#REF!)+(7-1),1)),2)</calculatedColumnFormula>
    </tableColumn>
    <tableColumn id="15" xr3:uid="{00000000-0010-0000-0300-00000F000000}" name="Quarter Advertising" dataDxfId="32">
      <calculatedColumnFormula>"Q"&amp;CHOOSE(MONTH(#REF!),3,3,3,4,4,4,1,1,1,2,2,2)</calculatedColumnFormula>
    </tableColumn>
    <tableColumn id="6" xr3:uid="{00000000-0010-0000-0300-000006000000}" name="LNTP (6010)" dataDxfId="31" dataCellStyle="Normal 2"/>
    <tableColumn id="12" xr3:uid="{00000000-0010-0000-0300-00000C000000}" name="Fiscal Year Awarding" dataDxfId="30">
      <calculatedColumnFormula>"FY"&amp;RIGHT(YEAR(DATE(YEAR(#REF!),MONTH(#REF!)+(7-1),1)),2)</calculatedColumnFormula>
    </tableColumn>
    <tableColumn id="13" xr3:uid="{00000000-0010-0000-0300-00000D000000}" name="Quarter Awarding" dataDxfId="29">
      <calculatedColumnFormula>"Q"&amp;CHOOSE(MONTH(#REF!),3,3,3,4,4,4,1,1,1,2,2,2)</calculatedColumnFormula>
    </tableColumn>
    <tableColumn id="1" xr3:uid="{00000000-0010-0000-0300-000001000000}" name="Responsible Division" dataDxfId="28"/>
    <tableColumn id="7" xr3:uid="{00000000-0010-0000-0300-000007000000}" name="On FY21 Award List" dataDxfId="27"/>
    <tableColumn id="10" xr3:uid="{00000000-0010-0000-0300-00000A000000}" name="Include in FY20 Mid Year List?" dataDxfId="26"/>
    <tableColumn id="11" xr3:uid="{00000000-0010-0000-0300-00000B000000}" name="Design Section Head" dataDxfId="25"/>
    <tableColumn id="17" xr3:uid="{00000000-0010-0000-0300-000011000000}" name="Status of Award per Master" dataDxf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FY20_Published35" displayName="FY20_Published35" ref="A1:P137" totalsRowShown="0" headerRowDxfId="19" dataDxfId="18" tableBorderDxfId="17" totalsRowBorderDxfId="16">
  <autoFilter ref="A1:P137" xr:uid="{00000000-0009-0000-0100-000004000000}"/>
  <tableColumns count="16">
    <tableColumn id="4" xr3:uid="{00000000-0010-0000-0400-000004000000}" name="Project Number" dataDxfId="15" dataCellStyle="Normal 2"/>
    <tableColumn id="2" xr3:uid="{00000000-0010-0000-0400-000002000000}" name="Project Name (Text)" dataDxfId="14"/>
    <tableColumn id="16" xr3:uid="{00000000-0010-0000-0400-000010000000}" name="Asset Managing Department" dataDxfId="13"/>
    <tableColumn id="5" xr3:uid="{00000000-0010-0000-0400-000005000000}" name="Contract Type" dataDxfId="12"/>
    <tableColumn id="8" xr3:uid="{00000000-0010-0000-0400-000008000000}" name="Estimated Total Contract Cost ($)" dataDxfId="11"/>
    <tableColumn id="9" xr3:uid="{00000000-0010-0000-0400-000009000000}" name="Estimated Total Project Cost ($)" dataDxfId="10"/>
    <tableColumn id="3" xr3:uid="{00000000-0010-0000-0400-000003000000}" name="Contract Bid - Start (5010)" dataDxfId="9" dataCellStyle="Normal 2"/>
    <tableColumn id="14" xr3:uid="{00000000-0010-0000-0400-00000E000000}" name="Fiscal Year Advertising" dataDxfId="8">
      <calculatedColumnFormula>"FY"&amp;RIGHT(YEAR(DATE(YEAR(#REF!),MONTH(#REF!)+(7-1),1)),2)</calculatedColumnFormula>
    </tableColumn>
    <tableColumn id="15" xr3:uid="{00000000-0010-0000-0400-00000F000000}" name="Quarter Advertising" dataDxfId="7">
      <calculatedColumnFormula>"Q"&amp;CHOOSE(MONTH(#REF!),3,3,3,4,4,4,1,1,1,2,2,2)</calculatedColumnFormula>
    </tableColumn>
    <tableColumn id="6" xr3:uid="{00000000-0010-0000-0400-000006000000}" name="LNTP (6010)" dataDxfId="6" dataCellStyle="Normal 2"/>
    <tableColumn id="12" xr3:uid="{00000000-0010-0000-0400-00000C000000}" name="Fiscal Year Awarding" dataDxfId="5">
      <calculatedColumnFormula>"FY"&amp;RIGHT(YEAR(DATE(YEAR(#REF!),MONTH(#REF!)+(7-1),1)),2)</calculatedColumnFormula>
    </tableColumn>
    <tableColumn id="13" xr3:uid="{00000000-0010-0000-0400-00000D000000}" name="Quarter Awarding" dataDxfId="4">
      <calculatedColumnFormula>"Q"&amp;CHOOSE(MONTH(#REF!),3,3,3,4,4,4,1,1,1,2,2,2)</calculatedColumnFormula>
    </tableColumn>
    <tableColumn id="1" xr3:uid="{00000000-0010-0000-0400-000001000000}" name="Responsible Division" dataDxfId="3"/>
    <tableColumn id="7" xr3:uid="{00000000-0010-0000-0400-000007000000}" name="On FY21 Award List" dataDxfId="2"/>
    <tableColumn id="10" xr3:uid="{00000000-0010-0000-0400-00000A000000}" name="Include in FY20 Mid Year List?" dataDxfId="1"/>
    <tableColumn id="11" xr3:uid="{00000000-0010-0000-0400-00000B000000}" name="Design Section Hea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45"/>
  <sheetViews>
    <sheetView tabSelected="1" zoomScale="70" zoomScaleNormal="70" zoomScalePageLayoutView="70" workbookViewId="0">
      <selection activeCell="F161" sqref="F161"/>
    </sheetView>
  </sheetViews>
  <sheetFormatPr baseColWidth="10" defaultColWidth="8.83203125" defaultRowHeight="15"/>
  <cols>
    <col min="1" max="1" width="15.5" style="4" customWidth="1"/>
    <col min="2" max="2" width="57.6640625" style="4" customWidth="1"/>
    <col min="3" max="3" width="62.5" hidden="1" customWidth="1"/>
    <col min="4" max="4" width="15.5" style="18" customWidth="1"/>
    <col min="5" max="5" width="65.33203125" style="5" bestFit="1" customWidth="1"/>
    <col min="6" max="6" width="44.33203125" customWidth="1"/>
    <col min="7" max="7" width="23.83203125" style="47" customWidth="1"/>
    <col min="8" max="8" width="25.5" style="3" customWidth="1"/>
    <col min="9" max="9" width="19.1640625" style="6" customWidth="1"/>
    <col min="10" max="10" width="19.1640625" customWidth="1"/>
    <col min="11" max="11" width="18" style="6" customWidth="1"/>
    <col min="12" max="12" width="16.6640625" customWidth="1"/>
    <col min="13" max="13" width="22.1640625" bestFit="1" customWidth="1"/>
  </cols>
  <sheetData>
    <row r="1" spans="1:12" s="1" customFormat="1" ht="39.75" customHeight="1">
      <c r="A1" s="8" t="s">
        <v>17</v>
      </c>
      <c r="B1" s="8" t="s">
        <v>16</v>
      </c>
      <c r="C1" s="127" t="s">
        <v>19</v>
      </c>
      <c r="D1" s="11" t="s">
        <v>242</v>
      </c>
      <c r="E1" s="8" t="s">
        <v>18</v>
      </c>
      <c r="F1" s="9" t="s">
        <v>15</v>
      </c>
      <c r="G1" s="10" t="s">
        <v>14</v>
      </c>
      <c r="H1" s="10" t="s">
        <v>13</v>
      </c>
      <c r="I1" s="11" t="s">
        <v>22</v>
      </c>
      <c r="J1" s="10" t="s">
        <v>23</v>
      </c>
      <c r="K1" s="11" t="s">
        <v>20</v>
      </c>
      <c r="L1" s="10" t="s">
        <v>21</v>
      </c>
    </row>
    <row r="2" spans="1:12" ht="14.25" customHeight="1">
      <c r="A2" s="2">
        <v>1</v>
      </c>
      <c r="B2" s="7" t="str">
        <f>HYPERLINK("http://cipapp.sandiego.gov/CIPDetail.aspx?ID="&amp;FY20_Published[[#This Row],[Project Number]],C2)</f>
        <v>Block 8R UUP</v>
      </c>
      <c r="C2" s="128" t="s">
        <v>304</v>
      </c>
      <c r="D2" s="121" t="s">
        <v>393</v>
      </c>
      <c r="E2" s="33" t="s">
        <v>267</v>
      </c>
      <c r="F2" s="33" t="s">
        <v>0</v>
      </c>
      <c r="G2" s="125">
        <v>7929999.9650118798</v>
      </c>
      <c r="H2" s="125">
        <v>10705499.627092101</v>
      </c>
      <c r="I2" s="125" t="s">
        <v>557</v>
      </c>
      <c r="J2" s="33" t="s">
        <v>246</v>
      </c>
      <c r="K2" s="125" t="s">
        <v>557</v>
      </c>
      <c r="L2" s="125" t="s">
        <v>245</v>
      </c>
    </row>
    <row r="3" spans="1:12">
      <c r="A3" s="2">
        <f t="shared" ref="A3:A66" si="0">A2+1</f>
        <v>2</v>
      </c>
      <c r="B3" s="7" t="str">
        <f>HYPERLINK("http://dpcrcdotnetprod.sannet.gov:255/CIPDetail.aspx?ID="&amp;FY20_Published[[#This Row],[Project Number]],C3)</f>
        <v>Block 4Y UUP</v>
      </c>
      <c r="C3" s="32" t="s">
        <v>305</v>
      </c>
      <c r="D3" s="121" t="s">
        <v>391</v>
      </c>
      <c r="E3" s="33" t="s">
        <v>267</v>
      </c>
      <c r="F3" s="33" t="s">
        <v>0</v>
      </c>
      <c r="G3" s="125">
        <v>13497898</v>
      </c>
      <c r="H3" s="125">
        <v>18222161.999361899</v>
      </c>
      <c r="I3" s="125" t="s">
        <v>556</v>
      </c>
      <c r="J3" s="33" t="s">
        <v>245</v>
      </c>
      <c r="K3" s="125" t="s">
        <v>557</v>
      </c>
      <c r="L3" s="125" t="s">
        <v>246</v>
      </c>
    </row>
    <row r="4" spans="1:12">
      <c r="A4" s="2">
        <f t="shared" si="0"/>
        <v>3</v>
      </c>
      <c r="B4" s="7" t="str">
        <f>HYPERLINK("http://cipapp.sandiego.gov/CIPDetail.aspx?ID="&amp;FY20_Published[[#This Row],[Project Number]],C4)</f>
        <v>Mid-City and Bonita Pipeline</v>
      </c>
      <c r="C4" s="32" t="s">
        <v>642</v>
      </c>
      <c r="D4" s="18" t="s">
        <v>633</v>
      </c>
      <c r="E4" s="33" t="s">
        <v>265</v>
      </c>
      <c r="F4" s="33" t="s">
        <v>621</v>
      </c>
      <c r="G4" s="125">
        <v>170100</v>
      </c>
      <c r="H4" s="125">
        <v>224099.999974701</v>
      </c>
      <c r="I4" s="125" t="s">
        <v>557</v>
      </c>
      <c r="J4" s="33" t="s">
        <v>244</v>
      </c>
      <c r="K4" s="125" t="s">
        <v>557</v>
      </c>
      <c r="L4" s="125" t="s">
        <v>246</v>
      </c>
    </row>
    <row r="5" spans="1:12">
      <c r="A5" s="2">
        <f t="shared" si="0"/>
        <v>4</v>
      </c>
      <c r="B5" s="7" t="str">
        <f>HYPERLINK("http://cipapp.sandiego.gov/CIPDetail.aspx?ID="&amp;FY20_Published[[#This Row],[Project Number]],C5)</f>
        <v>Sewer and AC Water Group 765 (S)</v>
      </c>
      <c r="C5" s="32" t="s">
        <v>152</v>
      </c>
      <c r="D5" s="18" t="s">
        <v>148</v>
      </c>
      <c r="E5" s="33" t="s">
        <v>264</v>
      </c>
      <c r="F5" s="33" t="s">
        <v>0</v>
      </c>
      <c r="G5" s="125">
        <v>2361197.9994741199</v>
      </c>
      <c r="H5" s="125">
        <v>3347431.9991681599</v>
      </c>
      <c r="I5" s="125" t="s">
        <v>557</v>
      </c>
      <c r="J5" s="33" t="s">
        <v>243</v>
      </c>
      <c r="K5" s="125" t="s">
        <v>557</v>
      </c>
      <c r="L5" s="125" t="s">
        <v>245</v>
      </c>
    </row>
    <row r="6" spans="1:12">
      <c r="A6" s="2">
        <f t="shared" si="0"/>
        <v>5</v>
      </c>
      <c r="B6" s="7" t="str">
        <f>HYPERLINK("http://dpcrcdotnetprod.sannet.gov:255/CIPDetail.aspx?ID="&amp;FY20_Published[[#This Row],[Project Number]],C6)</f>
        <v>SEWER GJ 798C</v>
      </c>
      <c r="C6" s="32" t="s">
        <v>171</v>
      </c>
      <c r="D6" s="120" t="s">
        <v>147</v>
      </c>
      <c r="E6" s="33" t="s">
        <v>264</v>
      </c>
      <c r="F6" s="33" t="s">
        <v>0</v>
      </c>
      <c r="G6" s="125">
        <v>212419.99969539599</v>
      </c>
      <c r="H6" s="125">
        <v>484379.99947783106</v>
      </c>
      <c r="I6" s="125" t="s">
        <v>557</v>
      </c>
      <c r="J6" s="33" t="s">
        <v>245</v>
      </c>
      <c r="K6" s="125" t="s">
        <v>557</v>
      </c>
      <c r="L6" s="125" t="s">
        <v>245</v>
      </c>
    </row>
    <row r="7" spans="1:12">
      <c r="A7" s="2">
        <f t="shared" si="0"/>
        <v>6</v>
      </c>
      <c r="B7" s="7" t="str">
        <f>HYPERLINK("http://dpcrcdotnetprod.sannet.gov:255/CIPDetail.aspx?ID="&amp;FY20_Published[[#This Row],[Project Number]],C7)</f>
        <v>Fanuel St PI Archer to Tourmaline UUD</v>
      </c>
      <c r="C7" s="32" t="s">
        <v>204</v>
      </c>
      <c r="D7" s="120" t="s">
        <v>146</v>
      </c>
      <c r="E7" s="33" t="s">
        <v>327</v>
      </c>
      <c r="F7" s="33" t="s">
        <v>241</v>
      </c>
      <c r="G7" s="125">
        <v>90343.999968516495</v>
      </c>
      <c r="H7" s="125">
        <v>110000</v>
      </c>
      <c r="I7" s="125" t="s">
        <v>557</v>
      </c>
      <c r="J7" s="33" t="s">
        <v>245</v>
      </c>
      <c r="K7" s="125" t="s">
        <v>557</v>
      </c>
      <c r="L7" s="125" t="s">
        <v>245</v>
      </c>
    </row>
    <row r="8" spans="1:12">
      <c r="A8" s="2">
        <f t="shared" si="0"/>
        <v>7</v>
      </c>
      <c r="B8" s="7" t="str">
        <f>HYPERLINK("http://cipapp.sandiego.gov/CIPDetail.aspx?ID="&amp;FY20_Published[[#This Row],[Project Number]],C8)</f>
        <v>District 1 Block 1-J UUD</v>
      </c>
      <c r="C8" s="32" t="s">
        <v>203</v>
      </c>
      <c r="D8" s="120" t="s">
        <v>145</v>
      </c>
      <c r="E8" s="33" t="s">
        <v>327</v>
      </c>
      <c r="F8" s="33" t="s">
        <v>241</v>
      </c>
      <c r="G8" s="125">
        <v>422808.85</v>
      </c>
      <c r="H8" s="125">
        <v>521808.84996022697</v>
      </c>
      <c r="I8" s="125" t="s">
        <v>557</v>
      </c>
      <c r="J8" s="33" t="s">
        <v>243</v>
      </c>
      <c r="K8" s="125" t="s">
        <v>557</v>
      </c>
      <c r="L8" s="125" t="s">
        <v>245</v>
      </c>
    </row>
    <row r="9" spans="1:12">
      <c r="A9" s="2">
        <f t="shared" si="0"/>
        <v>8</v>
      </c>
      <c r="B9" s="7" t="str">
        <f>HYPERLINK("http://cipapp.sandiego.gov/CIPDetail.aspx?ID="&amp;FY20_Published[[#This Row],[Project Number]],C9)</f>
        <v>PACIFIC BEACH PIPELINE SOUTH (S)</v>
      </c>
      <c r="C9" s="32" t="s">
        <v>618</v>
      </c>
      <c r="D9" s="123" t="s">
        <v>616</v>
      </c>
      <c r="E9" s="33" t="s">
        <v>264</v>
      </c>
      <c r="F9" s="33" t="s">
        <v>0</v>
      </c>
      <c r="G9" s="125">
        <v>2805909.9998067599</v>
      </c>
      <c r="H9" s="125">
        <v>4033821.99647805</v>
      </c>
      <c r="I9" s="125" t="s">
        <v>557</v>
      </c>
      <c r="J9" s="33" t="s">
        <v>246</v>
      </c>
      <c r="K9" s="125" t="s">
        <v>557</v>
      </c>
      <c r="L9" s="125" t="s">
        <v>243</v>
      </c>
    </row>
    <row r="10" spans="1:12">
      <c r="A10" s="2">
        <f t="shared" si="0"/>
        <v>9</v>
      </c>
      <c r="B10" s="7" t="str">
        <f>HYPERLINK("http://dpcrcdotnetprod.sannet.gov:255/CIPDetail.aspx?ID="&amp;FY20_Published[[#This Row],[Project Number]],C10)</f>
        <v>SD Mission Rd w/o Fairmount Av Sdwk S/S</v>
      </c>
      <c r="C10" s="32" t="s">
        <v>306</v>
      </c>
      <c r="D10" s="18" t="s">
        <v>271</v>
      </c>
      <c r="E10" s="33" t="s">
        <v>327</v>
      </c>
      <c r="F10" s="33" t="s">
        <v>0</v>
      </c>
      <c r="G10" s="125">
        <v>450422.68</v>
      </c>
      <c r="H10" s="125">
        <v>814422.67947938002</v>
      </c>
      <c r="I10" s="125" t="s">
        <v>557</v>
      </c>
      <c r="J10" s="33" t="s">
        <v>243</v>
      </c>
      <c r="K10" s="125" t="s">
        <v>557</v>
      </c>
      <c r="L10" s="125" t="s">
        <v>245</v>
      </c>
    </row>
    <row r="11" spans="1:12">
      <c r="A11" s="2">
        <f t="shared" si="0"/>
        <v>10</v>
      </c>
      <c r="B11" s="7" t="str">
        <f>HYPERLINK("http://dpcrcdotnetprod.sannet.gov:255/CIPDetail.aspx?ID="&amp;FY20_Published[[#This Row],[Project Number]],C11)</f>
        <v>31st Street UUD (Market St - L St)</v>
      </c>
      <c r="C11" s="32" t="s">
        <v>235</v>
      </c>
      <c r="D11" s="120" t="s">
        <v>5</v>
      </c>
      <c r="E11" s="33" t="s">
        <v>327</v>
      </c>
      <c r="F11" s="33" t="s">
        <v>241</v>
      </c>
      <c r="G11" s="125">
        <v>68601.999761431303</v>
      </c>
      <c r="H11" s="125">
        <v>79999.999558698299</v>
      </c>
      <c r="I11" s="125" t="s">
        <v>556</v>
      </c>
      <c r="J11" s="33" t="s">
        <v>245</v>
      </c>
      <c r="K11" s="125" t="s">
        <v>557</v>
      </c>
      <c r="L11" s="125" t="s">
        <v>246</v>
      </c>
    </row>
    <row r="12" spans="1:12">
      <c r="A12" s="2">
        <f t="shared" si="0"/>
        <v>11</v>
      </c>
      <c r="B12" s="7" t="str">
        <f>HYPERLINK("http://cipapp.sandiego.gov/CIPDetail.aspx?ID="&amp;FY20_Published[[#This Row],[Project Number]],C12)</f>
        <v>Block 4-J1 UUD (Mid City)</v>
      </c>
      <c r="C12" s="32" t="s">
        <v>230</v>
      </c>
      <c r="D12" s="120" t="s">
        <v>31</v>
      </c>
      <c r="E12" s="33" t="s">
        <v>327</v>
      </c>
      <c r="F12" s="33" t="s">
        <v>241</v>
      </c>
      <c r="G12" s="125">
        <v>378429.64</v>
      </c>
      <c r="H12" s="125">
        <v>604999.994249332</v>
      </c>
      <c r="I12" s="125" t="s">
        <v>556</v>
      </c>
      <c r="J12" s="33" t="s">
        <v>245</v>
      </c>
      <c r="K12" s="125" t="s">
        <v>557</v>
      </c>
      <c r="L12" s="125" t="s">
        <v>246</v>
      </c>
    </row>
    <row r="13" spans="1:12">
      <c r="A13" s="2">
        <f t="shared" si="0"/>
        <v>12</v>
      </c>
      <c r="B13" s="7" t="str">
        <f>HYPERLINK("http://dpcrcdotnetprod.sannet.gov:255/CIPDetail.aspx?ID="&amp;FY20_Published[[#This Row],[Project Number]],C13)</f>
        <v>Block 8C UUD (Greater Golden Hill)</v>
      </c>
      <c r="C13" s="32" t="s">
        <v>190</v>
      </c>
      <c r="D13" s="120" t="s">
        <v>143</v>
      </c>
      <c r="E13" s="33" t="s">
        <v>327</v>
      </c>
      <c r="F13" s="33" t="s">
        <v>241</v>
      </c>
      <c r="G13" s="125">
        <v>480000</v>
      </c>
      <c r="H13" s="125">
        <v>679999.99999625003</v>
      </c>
      <c r="I13" s="125" t="s">
        <v>558</v>
      </c>
      <c r="J13" s="33" t="s">
        <v>244</v>
      </c>
      <c r="K13" s="125" t="s">
        <v>557</v>
      </c>
      <c r="L13" s="125" t="s">
        <v>245</v>
      </c>
    </row>
    <row r="14" spans="1:12">
      <c r="A14" s="2">
        <f t="shared" si="0"/>
        <v>13</v>
      </c>
      <c r="B14" s="7" t="str">
        <f>HYPERLINK("http://dpcrcdotnetprod.sannet.gov:255/CIPDetail.aspx?ID="&amp;FY20_Published[[#This Row],[Project Number]],C14)</f>
        <v>Ashley Falls Lg Scale Storm Flow Storage</v>
      </c>
      <c r="C14" s="32" t="s">
        <v>240</v>
      </c>
      <c r="D14" s="120" t="s">
        <v>30</v>
      </c>
      <c r="E14" s="33" t="s">
        <v>263</v>
      </c>
      <c r="F14" s="33" t="s">
        <v>0</v>
      </c>
      <c r="G14" s="125">
        <v>761566.98839067295</v>
      </c>
      <c r="H14" s="125">
        <v>1649831.9880235</v>
      </c>
      <c r="I14" s="125" t="s">
        <v>556</v>
      </c>
      <c r="J14" s="33" t="s">
        <v>243</v>
      </c>
      <c r="K14" s="125" t="s">
        <v>557</v>
      </c>
      <c r="L14" s="125" t="s">
        <v>244</v>
      </c>
    </row>
    <row r="15" spans="1:12">
      <c r="A15" s="2">
        <f t="shared" si="0"/>
        <v>14</v>
      </c>
      <c r="B15" s="7" t="str">
        <f>HYPERLINK("http://dpcrcdotnetprod.sannet.gov:255/CIPDetail.aspx?ID="&amp;FY20_Published[[#This Row],[Project Number]],C15)</f>
        <v>Otay 2nd Pipeline Phase 1</v>
      </c>
      <c r="C15" s="32" t="s">
        <v>227</v>
      </c>
      <c r="D15" s="120" t="s">
        <v>141</v>
      </c>
      <c r="E15" s="33" t="s">
        <v>265</v>
      </c>
      <c r="F15" s="33" t="s">
        <v>0</v>
      </c>
      <c r="G15" s="125">
        <v>10770053.9960042</v>
      </c>
      <c r="H15" s="125">
        <v>14590261.6941642</v>
      </c>
      <c r="I15" s="125" t="s">
        <v>556</v>
      </c>
      <c r="J15" s="33" t="s">
        <v>245</v>
      </c>
      <c r="K15" s="125" t="s">
        <v>557</v>
      </c>
      <c r="L15" s="125" t="s">
        <v>246</v>
      </c>
    </row>
    <row r="16" spans="1:12">
      <c r="A16" s="2">
        <f t="shared" si="0"/>
        <v>15</v>
      </c>
      <c r="B16" s="7" t="str">
        <f>HYPERLINK("http://dpcrcdotnetprod.sannet.gov:255/CIPDetail.aspx?ID="&amp;FY20_Published[[#This Row],[Project Number]],C16)</f>
        <v>Water Group 968</v>
      </c>
      <c r="C16" s="32" t="s">
        <v>632</v>
      </c>
      <c r="D16" s="120" t="s">
        <v>379</v>
      </c>
      <c r="E16" s="33" t="s">
        <v>265</v>
      </c>
      <c r="F16" s="33" t="s">
        <v>0</v>
      </c>
      <c r="G16" s="125">
        <v>2152300</v>
      </c>
      <c r="H16" s="125">
        <v>3182499.99961614</v>
      </c>
      <c r="I16" s="125" t="s">
        <v>557</v>
      </c>
      <c r="J16" s="33" t="s">
        <v>243</v>
      </c>
      <c r="K16" s="126" t="s">
        <v>557</v>
      </c>
      <c r="L16" s="125" t="s">
        <v>245</v>
      </c>
    </row>
    <row r="17" spans="1:12">
      <c r="A17" s="2">
        <f t="shared" si="0"/>
        <v>16</v>
      </c>
      <c r="B17" s="7" t="str">
        <f>HYPERLINK("http://cipapp.sandiego.gov/CIPDetail.aspx?ID="&amp;FY20_Published[[#This Row],[Project Number]],C17)</f>
        <v>Alamo, Salvation, 68th Street Basins LID</v>
      </c>
      <c r="C17" s="32" t="s">
        <v>192</v>
      </c>
      <c r="D17" s="120" t="s">
        <v>140</v>
      </c>
      <c r="E17" s="33" t="s">
        <v>263</v>
      </c>
      <c r="F17" s="33" t="s">
        <v>0</v>
      </c>
      <c r="G17" s="125">
        <v>2532333.9920928399</v>
      </c>
      <c r="H17" s="125">
        <v>3539999.9890359999</v>
      </c>
      <c r="I17" s="125" t="s">
        <v>557</v>
      </c>
      <c r="J17" s="33" t="s">
        <v>244</v>
      </c>
      <c r="K17" s="125" t="s">
        <v>557</v>
      </c>
      <c r="L17" s="125" t="s">
        <v>246</v>
      </c>
    </row>
    <row r="18" spans="1:12">
      <c r="A18" s="2">
        <f t="shared" si="0"/>
        <v>17</v>
      </c>
      <c r="B18" s="7" t="str">
        <f>HYPERLINK("http://dpcrcdotnetprod.sannet.gov:255/CIPDetail.aspx?ID="&amp;FY20_Published[[#This Row],[Project Number]],C18)</f>
        <v>Storm Drain Group 968</v>
      </c>
      <c r="C18" s="32" t="s">
        <v>155</v>
      </c>
      <c r="D18" s="120" t="s">
        <v>139</v>
      </c>
      <c r="E18" s="33" t="s">
        <v>263</v>
      </c>
      <c r="F18" s="33" t="s">
        <v>0</v>
      </c>
      <c r="G18" s="125">
        <v>131000</v>
      </c>
      <c r="H18" s="125">
        <v>281000</v>
      </c>
      <c r="I18" s="125" t="s">
        <v>557</v>
      </c>
      <c r="J18" s="33" t="s">
        <v>243</v>
      </c>
      <c r="K18" s="125" t="s">
        <v>557</v>
      </c>
      <c r="L18" s="125" t="s">
        <v>245</v>
      </c>
    </row>
    <row r="19" spans="1:12">
      <c r="A19" s="2">
        <f t="shared" si="0"/>
        <v>18</v>
      </c>
      <c r="B19" s="7" t="str">
        <f>HYPERLINK("http://cipapp.sandiego.gov/CIPDetail.aspx?ID="&amp;FY20_Published[[#This Row],[Project Number]],C19)</f>
        <v>Block 4Y UUP</v>
      </c>
      <c r="C19" s="32" t="s">
        <v>305</v>
      </c>
      <c r="D19" s="120" t="s">
        <v>135</v>
      </c>
      <c r="E19" s="33" t="s">
        <v>267</v>
      </c>
      <c r="F19" s="33" t="s">
        <v>0</v>
      </c>
      <c r="G19" s="125">
        <v>1348999.3296208601</v>
      </c>
      <c r="H19" s="125">
        <v>1829000.32806086</v>
      </c>
      <c r="I19" s="125" t="s">
        <v>556</v>
      </c>
      <c r="J19" s="33" t="s">
        <v>245</v>
      </c>
      <c r="K19" s="125" t="s">
        <v>557</v>
      </c>
      <c r="L19" s="125" t="s">
        <v>246</v>
      </c>
    </row>
    <row r="20" spans="1:12">
      <c r="A20" s="2">
        <f t="shared" si="0"/>
        <v>19</v>
      </c>
      <c r="B20" s="7" t="str">
        <f>HYPERLINK("http://dpcrcdotnetprod.sannet.gov:255/CIPDetail.aspx?ID="&amp;FY20_Published[[#This Row],[Project Number]],C20)</f>
        <v>25th (SB) Street UUP (Coronado-SB to Gro</v>
      </c>
      <c r="C20" s="32" t="s">
        <v>229</v>
      </c>
      <c r="D20" s="120" t="s">
        <v>134</v>
      </c>
      <c r="E20" s="33" t="s">
        <v>327</v>
      </c>
      <c r="F20" s="33" t="s">
        <v>241</v>
      </c>
      <c r="G20" s="125">
        <v>84999.999742424203</v>
      </c>
      <c r="H20" s="125">
        <v>125999.999727349</v>
      </c>
      <c r="I20" s="125" t="s">
        <v>557</v>
      </c>
      <c r="J20" s="33" t="s">
        <v>246</v>
      </c>
      <c r="K20" s="125" t="s">
        <v>557</v>
      </c>
      <c r="L20" s="125" t="s">
        <v>243</v>
      </c>
    </row>
    <row r="21" spans="1:12">
      <c r="A21" s="2">
        <f t="shared" si="0"/>
        <v>20</v>
      </c>
      <c r="B21" s="7" t="str">
        <f>HYPERLINK("http://cipapp.sandiego.gov/CIPDetail.aspx?ID="&amp;FY20_Published[[#This Row],[Project Number]],C21)</f>
        <v>Block 8R UUP - CIP</v>
      </c>
      <c r="C21" s="32" t="s">
        <v>198</v>
      </c>
      <c r="D21" s="120" t="s">
        <v>6</v>
      </c>
      <c r="E21" s="33" t="s">
        <v>267</v>
      </c>
      <c r="F21" s="33" t="s">
        <v>0</v>
      </c>
      <c r="G21" s="125">
        <v>999999.99699999997</v>
      </c>
      <c r="H21" s="125">
        <v>1349999.99666797</v>
      </c>
      <c r="I21" s="125" t="s">
        <v>557</v>
      </c>
      <c r="J21" s="33" t="s">
        <v>246</v>
      </c>
      <c r="K21" s="125" t="s">
        <v>557</v>
      </c>
      <c r="L21" s="125" t="s">
        <v>245</v>
      </c>
    </row>
    <row r="22" spans="1:12">
      <c r="A22" s="2">
        <f t="shared" si="0"/>
        <v>21</v>
      </c>
      <c r="B22" s="7" t="str">
        <f>HYPERLINK("http://dpcrcdotnetprod.sannet.gov:255/CIPDetail.aspx?ID="&amp;FY20_Published[[#This Row],[Project Number]],C22)</f>
        <v>AC Water &amp; Sewer Group 1023 (S)</v>
      </c>
      <c r="C22" s="32" t="s">
        <v>307</v>
      </c>
      <c r="D22" s="120" t="s">
        <v>274</v>
      </c>
      <c r="E22" s="33" t="s">
        <v>264</v>
      </c>
      <c r="F22" s="33" t="s">
        <v>0</v>
      </c>
      <c r="G22" s="125">
        <v>239355.78934223001</v>
      </c>
      <c r="H22" s="125">
        <v>557415.74899674696</v>
      </c>
      <c r="I22" s="125" t="s">
        <v>557</v>
      </c>
      <c r="J22" s="33" t="s">
        <v>246</v>
      </c>
      <c r="K22" s="125" t="s">
        <v>557</v>
      </c>
      <c r="L22" s="125" t="s">
        <v>245</v>
      </c>
    </row>
    <row r="23" spans="1:12">
      <c r="A23" s="2">
        <f t="shared" si="0"/>
        <v>22</v>
      </c>
      <c r="B23" s="7" t="str">
        <f>HYPERLINK("http://dpcrcdotnetprod.sannet.gov:255/CIPDetail.aspx?ID="&amp;FY20_Published[[#This Row],[Project Number]],C23)</f>
        <v>AC Water &amp; Sewer Group 1023 (W)</v>
      </c>
      <c r="C23" s="32" t="s">
        <v>160</v>
      </c>
      <c r="D23" s="18" t="s">
        <v>131</v>
      </c>
      <c r="E23" s="33" t="s">
        <v>265</v>
      </c>
      <c r="F23" s="33" t="s">
        <v>0</v>
      </c>
      <c r="G23" s="125">
        <v>3529844.19292292</v>
      </c>
      <c r="H23" s="125">
        <v>5537206.0388849303</v>
      </c>
      <c r="I23" s="125" t="s">
        <v>557</v>
      </c>
      <c r="J23" s="33" t="s">
        <v>246</v>
      </c>
      <c r="K23" s="125" t="s">
        <v>557</v>
      </c>
      <c r="L23" s="125" t="s">
        <v>245</v>
      </c>
    </row>
    <row r="24" spans="1:12">
      <c r="A24" s="2">
        <f t="shared" si="0"/>
        <v>23</v>
      </c>
      <c r="B24" s="7" t="str">
        <f>HYPERLINK("http://dpcrcdotnetprod.sannet.gov:255/CIPDetail.aspx?ID="&amp;FY20_Published[[#This Row],[Project Number]],C24)</f>
        <v>Off FHWA System Bridge Rehabilitation</v>
      </c>
      <c r="C24" s="32" t="s">
        <v>207</v>
      </c>
      <c r="D24" s="120" t="s">
        <v>130</v>
      </c>
      <c r="E24" s="33" t="s">
        <v>317</v>
      </c>
      <c r="F24" s="33" t="s">
        <v>0</v>
      </c>
      <c r="G24" s="125">
        <v>270367.46000000002</v>
      </c>
      <c r="H24" s="125">
        <v>506121.79998932802</v>
      </c>
      <c r="I24" s="125" t="s">
        <v>556</v>
      </c>
      <c r="J24" s="33" t="s">
        <v>245</v>
      </c>
      <c r="K24" s="125" t="s">
        <v>557</v>
      </c>
      <c r="L24" s="125" t="s">
        <v>246</v>
      </c>
    </row>
    <row r="25" spans="1:12">
      <c r="A25" s="2">
        <f t="shared" si="0"/>
        <v>24</v>
      </c>
      <c r="B25" s="7" t="str">
        <f>HYPERLINK("http://cipapp.sandiego.gov/CIPDetail.aspx?ID="&amp;FY20_Published[[#This Row],[Project Number]],C25)</f>
        <v>On System Bridge Rehabilitation</v>
      </c>
      <c r="C25" s="32" t="s">
        <v>588</v>
      </c>
      <c r="D25" s="120" t="s">
        <v>129</v>
      </c>
      <c r="E25" s="33" t="s">
        <v>317</v>
      </c>
      <c r="F25" s="33" t="s">
        <v>0</v>
      </c>
      <c r="G25" s="125">
        <v>1776763.5397775499</v>
      </c>
      <c r="H25" s="125">
        <v>2469329.88933508</v>
      </c>
      <c r="I25" s="125" t="s">
        <v>557</v>
      </c>
      <c r="J25" s="33" t="s">
        <v>244</v>
      </c>
      <c r="K25" s="125" t="s">
        <v>557</v>
      </c>
      <c r="L25" s="125" t="s">
        <v>246</v>
      </c>
    </row>
    <row r="26" spans="1:12">
      <c r="A26" s="2">
        <f t="shared" si="0"/>
        <v>25</v>
      </c>
      <c r="B26" s="7" t="str">
        <f>HYPERLINK("http://dpcrcdotnetprod.sannet.gov:255/CIPDetail.aspx?ID="&amp;FY20_Published[[#This Row],[Project Number]],C26)</f>
        <v>NCWRP Expansion (Pkg. 1)</v>
      </c>
      <c r="C26" s="32" t="s">
        <v>232</v>
      </c>
      <c r="D26" s="120" t="s">
        <v>490</v>
      </c>
      <c r="E26" s="33" t="s">
        <v>266</v>
      </c>
      <c r="F26" s="33" t="s">
        <v>0</v>
      </c>
      <c r="G26" s="125">
        <v>9734000</v>
      </c>
      <c r="H26" s="125">
        <v>12313000</v>
      </c>
      <c r="I26" s="125" t="s">
        <v>556</v>
      </c>
      <c r="J26" s="33" t="s">
        <v>245</v>
      </c>
      <c r="K26" s="125" t="s">
        <v>557</v>
      </c>
      <c r="L26" s="125" t="s">
        <v>245</v>
      </c>
    </row>
    <row r="27" spans="1:12">
      <c r="A27" s="2">
        <f t="shared" si="0"/>
        <v>26</v>
      </c>
      <c r="B27" s="7" t="str">
        <f>HYPERLINK("http://cipapp.sandiego.gov/CIPDetail.aspx?ID="&amp;FY20_Published[[#This Row],[Project Number]],C27)</f>
        <v>NCWRP Expansion (Pkg. 2)</v>
      </c>
      <c r="C27" s="32" t="s">
        <v>215</v>
      </c>
      <c r="D27" s="120" t="s">
        <v>490</v>
      </c>
      <c r="E27" s="33" t="s">
        <v>266</v>
      </c>
      <c r="F27" s="33" t="s">
        <v>0</v>
      </c>
      <c r="G27" s="125">
        <v>148292000</v>
      </c>
      <c r="H27" s="125">
        <v>191787000</v>
      </c>
      <c r="I27" s="125" t="s">
        <v>556</v>
      </c>
      <c r="J27" s="33" t="s">
        <v>245</v>
      </c>
      <c r="K27" s="125" t="s">
        <v>557</v>
      </c>
      <c r="L27" s="125" t="s">
        <v>245</v>
      </c>
    </row>
    <row r="28" spans="1:12">
      <c r="A28" s="2">
        <f t="shared" si="0"/>
        <v>27</v>
      </c>
      <c r="B28" s="7" t="str">
        <f>HYPERLINK("http://cipapp.sandiego.gov/CIPDetail.aspx?ID="&amp;FY20_Published[[#This Row],[Project Number]],C28)</f>
        <v>Citywide Street Lights Group 1601</v>
      </c>
      <c r="C28" s="32" t="s">
        <v>214</v>
      </c>
      <c r="D28" s="120" t="s">
        <v>125</v>
      </c>
      <c r="E28" s="33" t="s">
        <v>327</v>
      </c>
      <c r="F28" s="33" t="s">
        <v>241</v>
      </c>
      <c r="G28" s="125">
        <v>464999.99992954498</v>
      </c>
      <c r="H28" s="125">
        <v>723850.99991404498</v>
      </c>
      <c r="I28" s="125" t="s">
        <v>557</v>
      </c>
      <c r="J28" s="33" t="s">
        <v>244</v>
      </c>
      <c r="K28" s="125" t="s">
        <v>557</v>
      </c>
      <c r="L28" s="125" t="s">
        <v>245</v>
      </c>
    </row>
    <row r="29" spans="1:12">
      <c r="A29" s="2">
        <f t="shared" si="0"/>
        <v>28</v>
      </c>
      <c r="B29" s="7" t="str">
        <f>HYPERLINK("http://dpcrcdotnetprod.sannet.gov:255/CIPDetail.aspx?ID="&amp;FY20_Published[[#This Row],[Project Number]],C29)</f>
        <v>Citywide Street Lights Group 1602</v>
      </c>
      <c r="C29" s="32" t="s">
        <v>213</v>
      </c>
      <c r="D29" s="120" t="s">
        <v>124</v>
      </c>
      <c r="E29" s="33" t="s">
        <v>327</v>
      </c>
      <c r="F29" s="33" t="s">
        <v>241</v>
      </c>
      <c r="G29" s="125">
        <v>430299.99992839998</v>
      </c>
      <c r="H29" s="125">
        <v>599999.99992089998</v>
      </c>
      <c r="I29" s="125" t="s">
        <v>557</v>
      </c>
      <c r="J29" s="33" t="s">
        <v>244</v>
      </c>
      <c r="K29" s="125" t="s">
        <v>557</v>
      </c>
      <c r="L29" s="125" t="s">
        <v>246</v>
      </c>
    </row>
    <row r="30" spans="1:12">
      <c r="A30" s="2">
        <f t="shared" si="0"/>
        <v>29</v>
      </c>
      <c r="B30" s="7" t="str">
        <f>HYPERLINK("http://dpcrcdotnetprod.sannet.gov:255/CIPDetail.aspx?ID="&amp;FY20_Published[[#This Row],[Project Number]],C30)</f>
        <v>Remaining Small Diameter CI Water Ph2</v>
      </c>
      <c r="C30" s="32" t="s">
        <v>199</v>
      </c>
      <c r="D30" s="120" t="s">
        <v>122</v>
      </c>
      <c r="E30" s="33" t="s">
        <v>265</v>
      </c>
      <c r="F30" s="33" t="s">
        <v>0</v>
      </c>
      <c r="G30" s="125">
        <v>7779750</v>
      </c>
      <c r="H30" s="125">
        <v>11312799.9998259</v>
      </c>
      <c r="I30" s="125" t="s">
        <v>557</v>
      </c>
      <c r="J30" s="33" t="s">
        <v>246</v>
      </c>
      <c r="K30" s="125" t="s">
        <v>557</v>
      </c>
      <c r="L30" s="125" t="s">
        <v>245</v>
      </c>
    </row>
    <row r="31" spans="1:12">
      <c r="A31" s="2">
        <f t="shared" si="0"/>
        <v>30</v>
      </c>
      <c r="B31" s="7" t="str">
        <f>HYPERLINK("http://cipapp.sandiego.gov/CIPDetail.aspx?ID="&amp;FY20_Published[[#This Row],[Project Number]],C31)</f>
        <v>Sidewalk Replacement Group 1604</v>
      </c>
      <c r="C31" s="32" t="s">
        <v>236</v>
      </c>
      <c r="D31" s="120" t="s">
        <v>3</v>
      </c>
      <c r="E31" s="33" t="s">
        <v>327</v>
      </c>
      <c r="F31" s="33" t="s">
        <v>0</v>
      </c>
      <c r="G31" s="125">
        <v>820594</v>
      </c>
      <c r="H31" s="125">
        <v>1378209.9599913501</v>
      </c>
      <c r="I31" s="125" t="s">
        <v>556</v>
      </c>
      <c r="J31" s="33" t="s">
        <v>245</v>
      </c>
      <c r="K31" s="125" t="s">
        <v>557</v>
      </c>
      <c r="L31" s="125" t="s">
        <v>244</v>
      </c>
    </row>
    <row r="32" spans="1:12">
      <c r="A32" s="2">
        <f t="shared" si="0"/>
        <v>31</v>
      </c>
      <c r="B32" s="7" t="str">
        <f>HYPERLINK("http://dpcrcdotnetprod.sannet.gov:255/CIPDetail.aspx?ID="&amp;FY20_Published[[#This Row],[Project Number]],C32)</f>
        <v>Sewer Group 776A</v>
      </c>
      <c r="C32" s="32" t="s">
        <v>308</v>
      </c>
      <c r="D32" s="120" t="s">
        <v>280</v>
      </c>
      <c r="E32" s="33" t="s">
        <v>264</v>
      </c>
      <c r="F32" s="33" t="s">
        <v>0</v>
      </c>
      <c r="G32" s="125">
        <v>3788428.99736783</v>
      </c>
      <c r="H32" s="125">
        <v>5375123.9942991296</v>
      </c>
      <c r="I32" s="125" t="s">
        <v>557</v>
      </c>
      <c r="J32" s="33" t="s">
        <v>243</v>
      </c>
      <c r="K32" s="125" t="s">
        <v>557</v>
      </c>
      <c r="L32" s="125" t="s">
        <v>245</v>
      </c>
    </row>
    <row r="33" spans="1:12">
      <c r="A33" s="2">
        <f t="shared" si="0"/>
        <v>32</v>
      </c>
      <c r="B33" s="7" t="str">
        <f>HYPERLINK("http://cipapp.sandiego.gov/CIPDetail.aspx?ID="&amp;FY20_Published[[#This Row],[Project Number]],C33)</f>
        <v>Sewer &amp; AC Water Group 841(S)</v>
      </c>
      <c r="C33" s="32" t="s">
        <v>188</v>
      </c>
      <c r="D33" s="120" t="s">
        <v>120</v>
      </c>
      <c r="E33" s="33" t="s">
        <v>265</v>
      </c>
      <c r="F33" s="33" t="s">
        <v>0</v>
      </c>
      <c r="G33" s="125">
        <v>1708355.94999947</v>
      </c>
      <c r="H33" s="125">
        <v>2819294.57292403</v>
      </c>
      <c r="I33" s="125" t="s">
        <v>557</v>
      </c>
      <c r="J33" s="33" t="s">
        <v>244</v>
      </c>
      <c r="K33" s="125" t="s">
        <v>557</v>
      </c>
      <c r="L33" s="125" t="s">
        <v>246</v>
      </c>
    </row>
    <row r="34" spans="1:12">
      <c r="A34" s="2">
        <f t="shared" si="0"/>
        <v>33</v>
      </c>
      <c r="B34" s="7" t="str">
        <f>HYPERLINK("http://cipapp.sandiego.gov/CIPDetail.aspx?ID="&amp;FY20_Published[[#This Row],[Project Number]],C34)</f>
        <v>ADACA Crown Point Missing Walkways GF 16</v>
      </c>
      <c r="C34" s="32" t="s">
        <v>590</v>
      </c>
      <c r="D34" s="120" t="s">
        <v>119</v>
      </c>
      <c r="E34" s="33" t="s">
        <v>268</v>
      </c>
      <c r="F34" s="33" t="s">
        <v>0</v>
      </c>
      <c r="G34" s="125">
        <v>456126.6</v>
      </c>
      <c r="H34" s="125">
        <v>920999.83987499995</v>
      </c>
      <c r="I34" s="125" t="s">
        <v>557</v>
      </c>
      <c r="J34" s="33" t="s">
        <v>244</v>
      </c>
      <c r="K34" s="125" t="s">
        <v>557</v>
      </c>
      <c r="L34" s="125" t="s">
        <v>243</v>
      </c>
    </row>
    <row r="35" spans="1:12">
      <c r="A35" s="2">
        <f t="shared" si="0"/>
        <v>34</v>
      </c>
      <c r="B35" s="7" t="str">
        <f>HYPERLINK("http://cipapp.sandiego.gov/CIPDetail.aspx?ID="&amp;FY20_Published[[#This Row],[Project Number]],C35)</f>
        <v>ADA S/W Group 4E College</v>
      </c>
      <c r="C35" s="32" t="s">
        <v>606</v>
      </c>
      <c r="D35" s="120" t="s">
        <v>118</v>
      </c>
      <c r="E35" s="33" t="s">
        <v>268</v>
      </c>
      <c r="F35" s="33" t="s">
        <v>0</v>
      </c>
      <c r="G35" s="125">
        <v>359999.99999515899</v>
      </c>
      <c r="H35" s="125">
        <v>785898.999738971</v>
      </c>
      <c r="I35" s="125" t="s">
        <v>557</v>
      </c>
      <c r="J35" s="33" t="s">
        <v>243</v>
      </c>
      <c r="K35" s="125" t="s">
        <v>557</v>
      </c>
      <c r="L35" s="125" t="s">
        <v>245</v>
      </c>
    </row>
    <row r="36" spans="1:12">
      <c r="A36" s="2">
        <f t="shared" si="0"/>
        <v>35</v>
      </c>
      <c r="B36" s="7" t="str">
        <f>HYPERLINK("http://dpcrcdotnetprod.sannet.gov:255/CIPDetail.aspx?ID="&amp;FY20_Published[[#This Row],[Project Number]],C36)</f>
        <v>Loma Palisades SL Series Circuit Conv</v>
      </c>
      <c r="C36" s="32" t="s">
        <v>611</v>
      </c>
      <c r="D36" s="120" t="s">
        <v>373</v>
      </c>
      <c r="E36" s="33" t="s">
        <v>327</v>
      </c>
      <c r="F36" s="33" t="s">
        <v>241</v>
      </c>
      <c r="G36" s="125">
        <v>545000</v>
      </c>
      <c r="H36" s="125">
        <v>1296999.9993835101</v>
      </c>
      <c r="I36" s="125" t="s">
        <v>557</v>
      </c>
      <c r="J36" s="33" t="s">
        <v>246</v>
      </c>
      <c r="K36" s="125" t="s">
        <v>557</v>
      </c>
      <c r="L36" s="125" t="s">
        <v>243</v>
      </c>
    </row>
    <row r="37" spans="1:12">
      <c r="A37" s="2">
        <f t="shared" si="0"/>
        <v>36</v>
      </c>
      <c r="B37" s="7" t="str">
        <f>HYPERLINK("http://cipapp.sandiego.gov/CIPDetail.aspx?ID="&amp;FY20_Published[[#This Row],[Project Number]],C37)</f>
        <v>Sewer &amp; AC Water Crown Point West (W)</v>
      </c>
      <c r="C37" s="32" t="s">
        <v>209</v>
      </c>
      <c r="D37" s="120" t="s">
        <v>9</v>
      </c>
      <c r="E37" s="33" t="s">
        <v>264</v>
      </c>
      <c r="F37" s="33" t="s">
        <v>0</v>
      </c>
      <c r="G37" s="125">
        <v>6403000</v>
      </c>
      <c r="H37" s="125">
        <v>8586546.6182295699</v>
      </c>
      <c r="I37" s="125" t="s">
        <v>557</v>
      </c>
      <c r="J37" s="33" t="s">
        <v>243</v>
      </c>
      <c r="K37" s="125" t="s">
        <v>557</v>
      </c>
      <c r="L37" s="125" t="s">
        <v>245</v>
      </c>
    </row>
    <row r="38" spans="1:12">
      <c r="A38" s="2">
        <f t="shared" si="0"/>
        <v>37</v>
      </c>
      <c r="B38" s="7" t="str">
        <f>HYPERLINK("http://dpcrcdotnetprod.sannet.gov:255/CIPDetail.aspx?ID="&amp;FY20_Published[[#This Row],[Project Number]],C38)</f>
        <v>Sewer &amp; AC Water Crown Point West (S)</v>
      </c>
      <c r="C38" s="32" t="s">
        <v>208</v>
      </c>
      <c r="D38" s="120" t="s">
        <v>1</v>
      </c>
      <c r="E38" s="33" t="s">
        <v>264</v>
      </c>
      <c r="F38" s="33" t="s">
        <v>0</v>
      </c>
      <c r="G38" s="125">
        <v>10436000</v>
      </c>
      <c r="H38" s="125">
        <v>13438691.127123101</v>
      </c>
      <c r="I38" s="125" t="s">
        <v>557</v>
      </c>
      <c r="J38" s="33" t="s">
        <v>243</v>
      </c>
      <c r="K38" s="125" t="s">
        <v>557</v>
      </c>
      <c r="L38" s="125" t="s">
        <v>245</v>
      </c>
    </row>
    <row r="39" spans="1:12">
      <c r="A39" s="2">
        <f t="shared" si="0"/>
        <v>38</v>
      </c>
      <c r="B39" s="7" t="str">
        <f>HYPERLINK("http://dpcrcdotnetprod.sannet.gov:255/CIPDetail.aspx?ID="&amp;FY20_Published[[#This Row],[Project Number]],C39)</f>
        <v>Cass St (Grand-Pacific) SL UU143</v>
      </c>
      <c r="C39" s="32" t="s">
        <v>612</v>
      </c>
      <c r="D39" s="120" t="s">
        <v>115</v>
      </c>
      <c r="E39" s="33" t="s">
        <v>327</v>
      </c>
      <c r="F39" s="33" t="s">
        <v>241</v>
      </c>
      <c r="G39" s="125">
        <v>64799.999990181801</v>
      </c>
      <c r="H39" s="125">
        <v>146999.99997450001</v>
      </c>
      <c r="I39" s="125" t="s">
        <v>556</v>
      </c>
      <c r="J39" s="33" t="s">
        <v>245</v>
      </c>
      <c r="K39" s="125" t="s">
        <v>557</v>
      </c>
      <c r="L39" s="125" t="s">
        <v>244</v>
      </c>
    </row>
    <row r="40" spans="1:12">
      <c r="A40" s="2">
        <f t="shared" si="0"/>
        <v>39</v>
      </c>
      <c r="B40" s="7" t="str">
        <f>HYPERLINK("http://dpcrcdotnetprod.sannet.gov:255/CIPDetail.aspx?ID="&amp;FY20_Published[[#This Row],[Project Number]],C40)</f>
        <v>Coronado SB (27th-Madden) SL UU193</v>
      </c>
      <c r="C40" s="32" t="s">
        <v>608</v>
      </c>
      <c r="D40" s="120" t="s">
        <v>114</v>
      </c>
      <c r="E40" s="33" t="s">
        <v>327</v>
      </c>
      <c r="F40" s="33" t="s">
        <v>241</v>
      </c>
      <c r="G40" s="125">
        <v>54000</v>
      </c>
      <c r="H40" s="125">
        <v>89999.9999840909</v>
      </c>
      <c r="I40" s="125" t="s">
        <v>557</v>
      </c>
      <c r="J40" s="33" t="s">
        <v>246</v>
      </c>
      <c r="K40" s="125" t="s">
        <v>557</v>
      </c>
      <c r="L40" s="125" t="s">
        <v>243</v>
      </c>
    </row>
    <row r="41" spans="1:12">
      <c r="A41" s="2">
        <f t="shared" si="0"/>
        <v>40</v>
      </c>
      <c r="B41" s="7" t="str">
        <f>HYPERLINK("http://dpcrcdotnetprod.sannet.gov:255/CIPDetail.aspx?ID="&amp;FY20_Published[[#This Row],[Project Number]],C41)</f>
        <v>Hughes St (58th St to Jodi St) SL UU101</v>
      </c>
      <c r="C41" s="32" t="s">
        <v>607</v>
      </c>
      <c r="D41" s="120" t="s">
        <v>113</v>
      </c>
      <c r="E41" s="33" t="s">
        <v>327</v>
      </c>
      <c r="F41" s="33" t="s">
        <v>241</v>
      </c>
      <c r="G41" s="125">
        <v>125000</v>
      </c>
      <c r="H41" s="125">
        <v>182999.99998147701</v>
      </c>
      <c r="I41" s="125" t="s">
        <v>556</v>
      </c>
      <c r="J41" s="33" t="s">
        <v>245</v>
      </c>
      <c r="K41" s="125" t="s">
        <v>557</v>
      </c>
      <c r="L41" s="125" t="s">
        <v>246</v>
      </c>
    </row>
    <row r="42" spans="1:12">
      <c r="A42" s="2">
        <f t="shared" si="0"/>
        <v>41</v>
      </c>
      <c r="B42" s="7" t="str">
        <f>HYPERLINK("http://cipapp.sandiego.gov/CIPDetail.aspx?ID="&amp;FY20_Published[[#This Row],[Project Number]],C42)</f>
        <v>Bernardo Hts Py @ Calle Pueblito TS</v>
      </c>
      <c r="C42" s="32" t="s">
        <v>197</v>
      </c>
      <c r="D42" s="120" t="s">
        <v>112</v>
      </c>
      <c r="E42" s="33" t="s">
        <v>327</v>
      </c>
      <c r="F42" s="33" t="s">
        <v>241</v>
      </c>
      <c r="G42" s="125">
        <v>330999.99983159098</v>
      </c>
      <c r="H42" s="125">
        <v>552351.99979078094</v>
      </c>
      <c r="I42" s="125" t="s">
        <v>557</v>
      </c>
      <c r="J42" s="33" t="s">
        <v>244</v>
      </c>
      <c r="K42" s="125" t="s">
        <v>557</v>
      </c>
      <c r="L42" s="125" t="s">
        <v>246</v>
      </c>
    </row>
    <row r="43" spans="1:12">
      <c r="A43" s="2">
        <f t="shared" si="0"/>
        <v>42</v>
      </c>
      <c r="B43" s="7" t="str">
        <f>HYPERLINK("http://dpcrcdotnetprod.sannet.gov:255/CIPDetail.aspx?ID="&amp;FY20_Published[[#This Row],[Project Number]],C43)</f>
        <v>Adams Ave &amp; 49th St Splitter Islands</v>
      </c>
      <c r="C43" s="32" t="s">
        <v>156</v>
      </c>
      <c r="D43" s="18" t="s">
        <v>111</v>
      </c>
      <c r="E43" s="33" t="s">
        <v>267</v>
      </c>
      <c r="F43" s="33" t="s">
        <v>0</v>
      </c>
      <c r="G43" s="125">
        <v>243853.999626064</v>
      </c>
      <c r="H43" s="125">
        <v>765853.99919725291</v>
      </c>
      <c r="I43" s="125" t="s">
        <v>557</v>
      </c>
      <c r="J43" s="33" t="s">
        <v>246</v>
      </c>
      <c r="K43" s="125" t="s">
        <v>557</v>
      </c>
      <c r="L43" s="125" t="s">
        <v>245</v>
      </c>
    </row>
    <row r="44" spans="1:12">
      <c r="A44" s="2">
        <f t="shared" si="0"/>
        <v>43</v>
      </c>
      <c r="B44" s="7" t="str">
        <f>HYPERLINK("http://cipapp.sandiego.gov/CIPDetail.aspx?ID="&amp;FY20_Published[[#This Row],[Project Number]],C44)</f>
        <v>Market Street Water Pipe Replacement</v>
      </c>
      <c r="C44" s="32" t="s">
        <v>183</v>
      </c>
      <c r="D44" s="120" t="s">
        <v>110</v>
      </c>
      <c r="E44" s="33" t="s">
        <v>265</v>
      </c>
      <c r="F44" s="33" t="s">
        <v>0</v>
      </c>
      <c r="G44" s="125">
        <v>1062131.9990000001</v>
      </c>
      <c r="H44" s="125">
        <v>1459701.9989988999</v>
      </c>
      <c r="I44" s="125" t="s">
        <v>557</v>
      </c>
      <c r="J44" s="33" t="s">
        <v>243</v>
      </c>
      <c r="K44" s="125" t="s">
        <v>557</v>
      </c>
      <c r="L44" s="125" t="s">
        <v>245</v>
      </c>
    </row>
    <row r="45" spans="1:12">
      <c r="A45" s="2">
        <f t="shared" si="0"/>
        <v>44</v>
      </c>
      <c r="B45" s="7" t="str">
        <f>HYPERLINK("http://cipapp.sandiego.gov/CIPDetail.aspx?ID="&amp;FY20_Published[[#This Row],[Project Number]],C45)</f>
        <v>Market Street Sewer Pipe Replacement</v>
      </c>
      <c r="C45" s="32" t="s">
        <v>182</v>
      </c>
      <c r="D45" s="120" t="s">
        <v>109</v>
      </c>
      <c r="E45" s="33" t="s">
        <v>264</v>
      </c>
      <c r="F45" s="33" t="s">
        <v>0</v>
      </c>
      <c r="G45" s="125">
        <v>326133.99900000001</v>
      </c>
      <c r="H45" s="125">
        <v>470551.99899945199</v>
      </c>
      <c r="I45" s="125" t="s">
        <v>557</v>
      </c>
      <c r="J45" s="33" t="s">
        <v>243</v>
      </c>
      <c r="K45" s="125" t="s">
        <v>557</v>
      </c>
      <c r="L45" s="125" t="s">
        <v>245</v>
      </c>
    </row>
    <row r="46" spans="1:12">
      <c r="A46" s="2">
        <f t="shared" si="0"/>
        <v>45</v>
      </c>
      <c r="B46" s="7" t="str">
        <f>HYPERLINK("http://dpcrcdotnetprod.sannet.gov:255/CIPDetail.aspx?ID="&amp;FY20_Published[[#This Row],[Project Number]],C46)</f>
        <v>Downtown Complete Streets Implementation</v>
      </c>
      <c r="C46" s="32" t="s">
        <v>639</v>
      </c>
      <c r="D46" s="120" t="s">
        <v>395</v>
      </c>
      <c r="E46" s="33" t="s">
        <v>267</v>
      </c>
      <c r="F46" s="33" t="s">
        <v>0</v>
      </c>
      <c r="G46" s="125">
        <v>2345678.9</v>
      </c>
      <c r="H46" s="125">
        <v>8436978.2081439402</v>
      </c>
      <c r="I46" s="125" t="s">
        <v>556</v>
      </c>
      <c r="J46" s="33" t="s">
        <v>245</v>
      </c>
      <c r="K46" s="125" t="s">
        <v>557</v>
      </c>
      <c r="L46" s="125" t="s">
        <v>246</v>
      </c>
    </row>
    <row r="47" spans="1:12">
      <c r="A47" s="2">
        <f t="shared" si="0"/>
        <v>46</v>
      </c>
      <c r="B47" s="7" t="str">
        <f>HYPERLINK("http://dpcrcdotnetprod.sannet.gov:255/CIPDetail.aspx?ID="&amp;FY20_Published[[#This Row],[Project Number]],C47)</f>
        <v>TP South Golf Course Improvements</v>
      </c>
      <c r="C47" s="32" t="s">
        <v>649</v>
      </c>
      <c r="D47" s="123" t="s">
        <v>625</v>
      </c>
      <c r="E47" s="33" t="s">
        <v>319</v>
      </c>
      <c r="F47" s="33" t="s">
        <v>249</v>
      </c>
      <c r="G47" s="125">
        <v>13900000</v>
      </c>
      <c r="H47" s="125">
        <v>17000000</v>
      </c>
      <c r="I47" s="125" t="s">
        <v>557</v>
      </c>
      <c r="J47" s="33" t="s">
        <v>244</v>
      </c>
      <c r="K47" s="126" t="s">
        <v>557</v>
      </c>
      <c r="L47" s="125" t="s">
        <v>243</v>
      </c>
    </row>
    <row r="48" spans="1:12">
      <c r="A48" s="2">
        <f t="shared" si="0"/>
        <v>47</v>
      </c>
      <c r="B48" s="7" t="str">
        <f>HYPERLINK("http://dpcrcdotnetprod.sannet.gov:255/CIPDetail.aspx?ID="&amp;FY20_Published[[#This Row],[Project Number]],C48)</f>
        <v>70th-Alvarado to Saranac-Sidewalk</v>
      </c>
      <c r="C48" s="32" t="s">
        <v>218</v>
      </c>
      <c r="D48" s="120" t="s">
        <v>108</v>
      </c>
      <c r="E48" s="33" t="s">
        <v>317</v>
      </c>
      <c r="F48" s="33" t="s">
        <v>0</v>
      </c>
      <c r="G48" s="125">
        <v>304424.99912138103</v>
      </c>
      <c r="H48" s="125">
        <v>647824.99894171103</v>
      </c>
      <c r="I48" s="125" t="s">
        <v>556</v>
      </c>
      <c r="J48" s="33" t="s">
        <v>243</v>
      </c>
      <c r="K48" s="125" t="s">
        <v>557</v>
      </c>
      <c r="L48" s="125" t="s">
        <v>246</v>
      </c>
    </row>
    <row r="49" spans="1:12">
      <c r="A49" s="2">
        <f t="shared" si="0"/>
        <v>48</v>
      </c>
      <c r="B49" s="7" t="str">
        <f>HYPERLINK("http://dpcrcdotnetprod.sannet.gov:255/CIPDetail.aspx?ID="&amp;FY20_Published[[#This Row],[Project Number]],C49)</f>
        <v>Fanuel St III (Grand-PB Dr) Rd Imp UU188</v>
      </c>
      <c r="C49" s="32" t="s">
        <v>179</v>
      </c>
      <c r="D49" s="120" t="s">
        <v>107</v>
      </c>
      <c r="E49" s="33" t="s">
        <v>320</v>
      </c>
      <c r="F49" s="33" t="s">
        <v>0</v>
      </c>
      <c r="G49" s="125">
        <v>106912</v>
      </c>
      <c r="H49" s="125">
        <v>144328.99999886399</v>
      </c>
      <c r="I49" s="125" t="s">
        <v>557</v>
      </c>
      <c r="J49" s="33" t="s">
        <v>243</v>
      </c>
      <c r="K49" s="125" t="s">
        <v>557</v>
      </c>
      <c r="L49" s="125" t="s">
        <v>245</v>
      </c>
    </row>
    <row r="50" spans="1:12">
      <c r="A50" s="2">
        <f t="shared" si="0"/>
        <v>49</v>
      </c>
      <c r="B50" s="7" t="str">
        <f>HYPERLINK("http://dpcrcdotnetprod.sannet.gov:255/CIPDetail.aspx?ID="&amp;FY20_Published[[#This Row],[Project Number]],C50)</f>
        <v>Manzana Storm Drain Replacement</v>
      </c>
      <c r="C50" s="32" t="s">
        <v>238</v>
      </c>
      <c r="D50" s="120" t="s">
        <v>2</v>
      </c>
      <c r="E50" s="33" t="s">
        <v>263</v>
      </c>
      <c r="F50" s="33" t="s">
        <v>0</v>
      </c>
      <c r="G50" s="125">
        <v>853000</v>
      </c>
      <c r="H50" s="125">
        <v>1249999.99996204</v>
      </c>
      <c r="I50" s="125" t="s">
        <v>557</v>
      </c>
      <c r="J50" s="33" t="s">
        <v>244</v>
      </c>
      <c r="K50" s="125" t="s">
        <v>557</v>
      </c>
      <c r="L50" s="125" t="s">
        <v>244</v>
      </c>
    </row>
    <row r="51" spans="1:12">
      <c r="A51" s="2">
        <f t="shared" si="0"/>
        <v>50</v>
      </c>
      <c r="B51" s="7" t="str">
        <f>HYPERLINK("http://dpcrcdotnetprod.sannet.gov:255/CIPDetail.aspx?ID="&amp;FY20_Published[[#This Row],[Project Number]],C51)</f>
        <v>Remaining Small Diameter CI Water Ph 3</v>
      </c>
      <c r="C51" s="32" t="s">
        <v>191</v>
      </c>
      <c r="D51" s="120" t="s">
        <v>8</v>
      </c>
      <c r="E51" s="33" t="s">
        <v>265</v>
      </c>
      <c r="F51" s="33" t="s">
        <v>0</v>
      </c>
      <c r="G51" s="125">
        <v>3655000</v>
      </c>
      <c r="H51" s="125">
        <v>5189999.9988778196</v>
      </c>
      <c r="I51" s="125" t="s">
        <v>557</v>
      </c>
      <c r="J51" s="33" t="s">
        <v>243</v>
      </c>
      <c r="K51" s="125" t="s">
        <v>557</v>
      </c>
      <c r="L51" s="125" t="s">
        <v>245</v>
      </c>
    </row>
    <row r="52" spans="1:12">
      <c r="A52" s="2">
        <f t="shared" si="0"/>
        <v>51</v>
      </c>
      <c r="B52" s="7" t="str">
        <f>HYPERLINK("http://cipapp.sandiego.gov/CIPDetail.aspx?ID="&amp;FY20_Published[[#This Row],[Project Number]],C52)</f>
        <v>Asphalt Resurfacing Group 1702 (Option C</v>
      </c>
      <c r="C52" s="32" t="s">
        <v>637</v>
      </c>
      <c r="D52" s="34" t="s">
        <v>4</v>
      </c>
      <c r="E52" s="33" t="s">
        <v>267</v>
      </c>
      <c r="F52" s="33" t="s">
        <v>0</v>
      </c>
      <c r="G52" s="125">
        <v>10844715</v>
      </c>
      <c r="H52" s="125">
        <v>5499999.9947605003</v>
      </c>
      <c r="I52" s="125" t="s">
        <v>557</v>
      </c>
      <c r="J52" s="33" t="s">
        <v>246</v>
      </c>
      <c r="K52" s="125" t="s">
        <v>557</v>
      </c>
      <c r="L52" s="125" t="s">
        <v>243</v>
      </c>
    </row>
    <row r="53" spans="1:12">
      <c r="A53" s="2">
        <f t="shared" si="0"/>
        <v>52</v>
      </c>
      <c r="B53" s="7" t="str">
        <f>HYPERLINK("http://cipapp.sandiego.gov/CIPDetail.aspx?ID="&amp;FY20_Published[[#This Row],[Project Number]],C53)</f>
        <v>San Vicente PH I-II Rd Imp UU505-UU506</v>
      </c>
      <c r="C53" s="32" t="s">
        <v>180</v>
      </c>
      <c r="D53" s="120" t="s">
        <v>106</v>
      </c>
      <c r="E53" s="33" t="s">
        <v>320</v>
      </c>
      <c r="F53" s="33" t="s">
        <v>0</v>
      </c>
      <c r="G53" s="125">
        <v>359483</v>
      </c>
      <c r="H53" s="125">
        <v>485302.04999204498</v>
      </c>
      <c r="I53" s="125" t="s">
        <v>557</v>
      </c>
      <c r="J53" s="33" t="s">
        <v>243</v>
      </c>
      <c r="K53" s="125" t="s">
        <v>557</v>
      </c>
      <c r="L53" s="125" t="s">
        <v>245</v>
      </c>
    </row>
    <row r="54" spans="1:12">
      <c r="A54" s="2">
        <f t="shared" si="0"/>
        <v>53</v>
      </c>
      <c r="B54" s="7" t="str">
        <f>HYPERLINK("http://dpcrcdotnetprod.sannet.gov:255/CIPDetail.aspx?ID="&amp;FY20_Published[[#This Row],[Project Number]],C54)</f>
        <v>India St at West Palm St Hybrid Beacon</v>
      </c>
      <c r="C54" s="32" t="s">
        <v>609</v>
      </c>
      <c r="D54" s="120" t="s">
        <v>374</v>
      </c>
      <c r="E54" s="33" t="s">
        <v>327</v>
      </c>
      <c r="F54" s="33" t="s">
        <v>0</v>
      </c>
      <c r="G54" s="125">
        <v>237500</v>
      </c>
      <c r="H54" s="125">
        <v>395399.99999950302</v>
      </c>
      <c r="I54" s="125" t="s">
        <v>558</v>
      </c>
      <c r="J54" s="33" t="s">
        <v>244</v>
      </c>
      <c r="K54" s="125" t="s">
        <v>557</v>
      </c>
      <c r="L54" s="125" t="s">
        <v>245</v>
      </c>
    </row>
    <row r="55" spans="1:12">
      <c r="A55" s="2">
        <f t="shared" si="0"/>
        <v>54</v>
      </c>
      <c r="B55" s="7" t="str">
        <f>HYPERLINK("http://cipapp.sandiego.gov/CIPDetail.aspx?ID="&amp;FY20_Published[[#This Row],[Project Number]],C55)</f>
        <v>Plumosa Park Series Circuit Conversion</v>
      </c>
      <c r="C55" s="32" t="s">
        <v>610</v>
      </c>
      <c r="D55" s="18" t="s">
        <v>375</v>
      </c>
      <c r="E55" s="33" t="s">
        <v>327</v>
      </c>
      <c r="F55" s="33" t="s">
        <v>241</v>
      </c>
      <c r="G55" s="125">
        <v>765000</v>
      </c>
      <c r="H55" s="125">
        <v>1450000</v>
      </c>
      <c r="I55" s="125" t="s">
        <v>558</v>
      </c>
      <c r="J55" s="33" t="s">
        <v>244</v>
      </c>
      <c r="K55" s="125" t="s">
        <v>557</v>
      </c>
      <c r="L55" s="125" t="s">
        <v>245</v>
      </c>
    </row>
    <row r="56" spans="1:12">
      <c r="A56" s="2">
        <f t="shared" si="0"/>
        <v>55</v>
      </c>
      <c r="B56" s="7" t="str">
        <f>HYPERLINK("http://dpcrcdotnetprod.sannet.gov:255/CIPDetail.aspx?ID="&amp;FY20_Published[[#This Row],[Project Number]],C56)</f>
        <v>San Diego Central Library-Boiler Replac</v>
      </c>
      <c r="C56" s="32" t="s">
        <v>221</v>
      </c>
      <c r="D56" s="18" t="s">
        <v>105</v>
      </c>
      <c r="E56" s="33" t="s">
        <v>247</v>
      </c>
      <c r="F56" s="33" t="s">
        <v>241</v>
      </c>
      <c r="G56" s="125">
        <v>1002999.99764091</v>
      </c>
      <c r="H56" s="125">
        <v>1810165.9971153799</v>
      </c>
      <c r="I56" s="125" t="s">
        <v>556</v>
      </c>
      <c r="J56" s="33" t="s">
        <v>245</v>
      </c>
      <c r="K56" s="125" t="s">
        <v>557</v>
      </c>
      <c r="L56" s="125" t="s">
        <v>244</v>
      </c>
    </row>
    <row r="57" spans="1:12">
      <c r="A57" s="2">
        <f t="shared" si="0"/>
        <v>56</v>
      </c>
      <c r="B57" s="7" t="str">
        <f>HYPERLINK("http://dpcrcdotnetprod.sannet.gov:255/CIPDetail.aspx?ID="&amp;FY20_Published[[#This Row],[Project Number]],C57)</f>
        <v>Sewer &amp; AC Water Group 1032 (S)</v>
      </c>
      <c r="C57" s="32" t="s">
        <v>309</v>
      </c>
      <c r="D57" s="120" t="s">
        <v>284</v>
      </c>
      <c r="E57" s="33" t="s">
        <v>264</v>
      </c>
      <c r="F57" s="33" t="s">
        <v>0</v>
      </c>
      <c r="G57" s="125">
        <v>6389000</v>
      </c>
      <c r="H57" s="125">
        <v>8517999.9988637902</v>
      </c>
      <c r="I57" s="125" t="s">
        <v>557</v>
      </c>
      <c r="J57" s="33" t="s">
        <v>243</v>
      </c>
      <c r="K57" s="125" t="s">
        <v>557</v>
      </c>
      <c r="L57" s="125" t="s">
        <v>245</v>
      </c>
    </row>
    <row r="58" spans="1:12">
      <c r="A58" s="2">
        <f t="shared" si="0"/>
        <v>57</v>
      </c>
      <c r="B58" s="7" t="str">
        <f>HYPERLINK("http://cipapp.sandiego.gov/CIPDetail.aspx?ID="&amp;FY20_Published[[#This Row],[Project Number]],C58)</f>
        <v>Sewer &amp; AC Water Group 1032 (W)</v>
      </c>
      <c r="C58" s="32" t="s">
        <v>310</v>
      </c>
      <c r="D58" s="18" t="s">
        <v>285</v>
      </c>
      <c r="E58" s="33" t="s">
        <v>264</v>
      </c>
      <c r="F58" s="33" t="s">
        <v>0</v>
      </c>
      <c r="G58" s="125">
        <v>7071000</v>
      </c>
      <c r="H58" s="125">
        <v>9427999.9983672798</v>
      </c>
      <c r="I58" s="125" t="s">
        <v>557</v>
      </c>
      <c r="J58" s="33" t="s">
        <v>243</v>
      </c>
      <c r="K58" s="125" t="s">
        <v>557</v>
      </c>
      <c r="L58" s="125" t="s">
        <v>245</v>
      </c>
    </row>
    <row r="59" spans="1:12">
      <c r="A59" s="2">
        <f t="shared" si="0"/>
        <v>58</v>
      </c>
      <c r="B59" s="7" t="str">
        <f>HYPERLINK("http://dpcrcdotnetprod.sannet.gov:255/CIPDetail.aspx?ID="&amp;FY20_Published[[#This Row],[Project Number]],C59)</f>
        <v>Plaza De Panama Pipeline Replacement (S)</v>
      </c>
      <c r="C59" s="32" t="s">
        <v>614</v>
      </c>
      <c r="D59" s="120" t="s">
        <v>104</v>
      </c>
      <c r="E59" s="33" t="s">
        <v>264</v>
      </c>
      <c r="F59" s="33" t="s">
        <v>0</v>
      </c>
      <c r="G59" s="125">
        <v>1102041.6193387799</v>
      </c>
      <c r="H59" s="125">
        <v>1410102.7392561201</v>
      </c>
      <c r="I59" s="125" t="s">
        <v>556</v>
      </c>
      <c r="J59" s="33" t="s">
        <v>243</v>
      </c>
      <c r="K59" s="125" t="s">
        <v>557</v>
      </c>
      <c r="L59" s="125" t="s">
        <v>246</v>
      </c>
    </row>
    <row r="60" spans="1:12">
      <c r="A60" s="2">
        <f t="shared" si="0"/>
        <v>59</v>
      </c>
      <c r="B60" s="7" t="str">
        <f>HYPERLINK("http://cipapp.sandiego.gov/CIPDetail.aspx?ID="&amp;FY20_Published[[#This Row],[Project Number]],C60)</f>
        <v>Plaza De Panama Pipeline Replacement (W)</v>
      </c>
      <c r="C60" s="32" t="s">
        <v>615</v>
      </c>
      <c r="D60" s="120" t="s">
        <v>102</v>
      </c>
      <c r="E60" s="33" t="s">
        <v>265</v>
      </c>
      <c r="F60" s="33" t="s">
        <v>0</v>
      </c>
      <c r="G60" s="125">
        <v>2046648.7179533499</v>
      </c>
      <c r="H60" s="125">
        <v>2598048.1777998498</v>
      </c>
      <c r="I60" s="125" t="s">
        <v>556</v>
      </c>
      <c r="J60" s="33" t="s">
        <v>243</v>
      </c>
      <c r="K60" s="125" t="s">
        <v>557</v>
      </c>
      <c r="L60" s="125" t="s">
        <v>246</v>
      </c>
    </row>
    <row r="61" spans="1:12">
      <c r="A61" s="2">
        <f t="shared" si="0"/>
        <v>60</v>
      </c>
      <c r="B61" s="7" t="str">
        <f>HYPERLINK("http://dpcrcdotnetprod.sannet.gov:255/CIPDetail.aspx?ID="&amp;FY20_Published[[#This Row],[Project Number]],C61)</f>
        <v>Abbot Street Series Circuit</v>
      </c>
      <c r="C61" s="32" t="s">
        <v>189</v>
      </c>
      <c r="D61" s="120" t="s">
        <v>100</v>
      </c>
      <c r="E61" s="33" t="s">
        <v>327</v>
      </c>
      <c r="F61" s="33" t="s">
        <v>0</v>
      </c>
      <c r="G61" s="125">
        <v>375000</v>
      </c>
      <c r="H61" s="125">
        <v>685093.79</v>
      </c>
      <c r="I61" s="125" t="s">
        <v>558</v>
      </c>
      <c r="J61" s="33" t="s">
        <v>244</v>
      </c>
      <c r="K61" s="125" t="s">
        <v>557</v>
      </c>
      <c r="L61" s="125" t="s">
        <v>245</v>
      </c>
    </row>
    <row r="62" spans="1:12">
      <c r="A62" s="2">
        <f t="shared" si="0"/>
        <v>61</v>
      </c>
      <c r="B62" s="7" t="str">
        <f>HYPERLINK("http://dpcrcdotnetprod.sannet.gov:255/CIPDetail.aspx?ID="&amp;FY20_Published[[#This Row],[Project Number]],C62)</f>
        <v>Pipeline Rehabilitation AR-1</v>
      </c>
      <c r="C62" s="32" t="s">
        <v>631</v>
      </c>
      <c r="D62" s="120" t="s">
        <v>380</v>
      </c>
      <c r="E62" s="33" t="s">
        <v>264</v>
      </c>
      <c r="F62" s="33" t="s">
        <v>0</v>
      </c>
      <c r="G62" s="125">
        <v>3258440</v>
      </c>
      <c r="H62" s="125">
        <v>5090969</v>
      </c>
      <c r="I62" s="125" t="s">
        <v>557</v>
      </c>
      <c r="J62" s="33" t="s">
        <v>244</v>
      </c>
      <c r="K62" s="125" t="s">
        <v>557</v>
      </c>
      <c r="L62" s="125" t="s">
        <v>243</v>
      </c>
    </row>
    <row r="63" spans="1:12">
      <c r="A63" s="2">
        <f t="shared" si="0"/>
        <v>62</v>
      </c>
      <c r="B63" s="7" t="str">
        <f>HYPERLINK("http://cipapp.sandiego.gov/CIPDetail.aspx?ID="&amp;FY20_Published[[#This Row],[Project Number]],C63)</f>
        <v>Pipeline Rehabilitation AQ-1</v>
      </c>
      <c r="C63" s="32" t="s">
        <v>233</v>
      </c>
      <c r="D63" s="120" t="s">
        <v>99</v>
      </c>
      <c r="E63" s="33" t="s">
        <v>264</v>
      </c>
      <c r="F63" s="33" t="s">
        <v>0</v>
      </c>
      <c r="G63" s="125">
        <v>4209510.0999999996</v>
      </c>
      <c r="H63" s="125">
        <v>5497985.6094738096</v>
      </c>
      <c r="I63" s="125" t="s">
        <v>556</v>
      </c>
      <c r="J63" s="33" t="s">
        <v>245</v>
      </c>
      <c r="K63" s="125" t="s">
        <v>557</v>
      </c>
      <c r="L63" s="125" t="s">
        <v>244</v>
      </c>
    </row>
    <row r="64" spans="1:12">
      <c r="A64" s="2">
        <f t="shared" si="0"/>
        <v>63</v>
      </c>
      <c r="B64" s="7" t="str">
        <f>HYPERLINK("http://dpcrcdotnetprod.sannet.gov:255/CIPDetail.aspx?ID="&amp;FY20_Published[[#This Row],[Project Number]],C64)</f>
        <v>Regional Arterial Guardrail Group 2</v>
      </c>
      <c r="C64" s="32" t="s">
        <v>195</v>
      </c>
      <c r="D64" s="120" t="s">
        <v>97</v>
      </c>
      <c r="E64" s="33" t="s">
        <v>327</v>
      </c>
      <c r="F64" s="33" t="s">
        <v>241</v>
      </c>
      <c r="G64" s="125">
        <v>289612</v>
      </c>
      <c r="H64" s="125">
        <v>473374.589998651</v>
      </c>
      <c r="I64" s="125" t="s">
        <v>558</v>
      </c>
      <c r="J64" s="33" t="s">
        <v>244</v>
      </c>
      <c r="K64" s="125" t="s">
        <v>557</v>
      </c>
      <c r="L64" s="125" t="s">
        <v>245</v>
      </c>
    </row>
    <row r="65" spans="1:12">
      <c r="A65" s="2">
        <f t="shared" si="0"/>
        <v>64</v>
      </c>
      <c r="B65" s="7" t="str">
        <f>HYPERLINK("http://dpcrcdotnetprod.sannet.gov:255/CIPDetail.aspx?ID="&amp;FY20_Published[[#This Row],[Project Number]],C65)</f>
        <v>Sewer and AC Water Group 765 (W)</v>
      </c>
      <c r="C65" s="32" t="s">
        <v>151</v>
      </c>
      <c r="D65" s="18" t="s">
        <v>95</v>
      </c>
      <c r="E65" s="33" t="s">
        <v>265</v>
      </c>
      <c r="F65" s="33" t="s">
        <v>0</v>
      </c>
      <c r="G65" s="125">
        <v>2841405.9970493498</v>
      </c>
      <c r="H65" s="125">
        <v>3771727.9949189494</v>
      </c>
      <c r="I65" s="125" t="s">
        <v>557</v>
      </c>
      <c r="J65" s="33" t="s">
        <v>243</v>
      </c>
      <c r="K65" s="125" t="s">
        <v>557</v>
      </c>
      <c r="L65" s="125" t="s">
        <v>245</v>
      </c>
    </row>
    <row r="66" spans="1:12">
      <c r="A66" s="2">
        <f t="shared" si="0"/>
        <v>65</v>
      </c>
      <c r="B66" s="7" t="str">
        <f>HYPERLINK("http://cipapp.sandiego.gov/CIPDetail.aspx?ID="&amp;FY20_Published[[#This Row],[Project Number]],C66)</f>
        <v>Mission Beach Water &amp; Sewer Repl (W)</v>
      </c>
      <c r="C66" s="32" t="s">
        <v>154</v>
      </c>
      <c r="D66" s="120" t="s">
        <v>94</v>
      </c>
      <c r="E66" s="33" t="s">
        <v>265</v>
      </c>
      <c r="F66" s="33" t="s">
        <v>0</v>
      </c>
      <c r="G66" s="125">
        <v>13035279.953559</v>
      </c>
      <c r="H66" s="125">
        <v>15336195.9535587</v>
      </c>
      <c r="I66" s="125" t="s">
        <v>557</v>
      </c>
      <c r="J66" s="33" t="s">
        <v>243</v>
      </c>
      <c r="K66" s="125" t="s">
        <v>557</v>
      </c>
      <c r="L66" s="125" t="s">
        <v>245</v>
      </c>
    </row>
    <row r="67" spans="1:12">
      <c r="A67" s="2">
        <f t="shared" ref="A67:A130" si="1">A66+1</f>
        <v>66</v>
      </c>
      <c r="B67" s="7" t="str">
        <f>HYPERLINK("http://cipapp.sandiego.gov/CIPDetail.aspx?ID="&amp;FY20_Published[[#This Row],[Project Number]],C67)</f>
        <v>Mission Beach Water &amp; Sewer Repl (S)</v>
      </c>
      <c r="C67" s="32" t="s">
        <v>153</v>
      </c>
      <c r="D67" s="18" t="s">
        <v>93</v>
      </c>
      <c r="E67" s="33" t="s">
        <v>264</v>
      </c>
      <c r="F67" s="33" t="s">
        <v>0</v>
      </c>
      <c r="G67" s="125">
        <v>2194514.9952783501</v>
      </c>
      <c r="H67" s="125">
        <v>2641714.9952764702</v>
      </c>
      <c r="I67" s="125" t="s">
        <v>557</v>
      </c>
      <c r="J67" s="33" t="s">
        <v>243</v>
      </c>
      <c r="K67" s="125" t="s">
        <v>557</v>
      </c>
      <c r="L67" s="125" t="s">
        <v>245</v>
      </c>
    </row>
    <row r="68" spans="1:12">
      <c r="A68" s="2">
        <f t="shared" si="1"/>
        <v>67</v>
      </c>
      <c r="B68" s="7" t="str">
        <f>HYPERLINK("http://dpcrcdotnetprod.sannet.gov:255/CIPDetail.aspx?ID="&amp;FY20_Published[[#This Row],[Project Number]],C68)</f>
        <v>Canyonside CP AC System</v>
      </c>
      <c r="C68" s="32" t="s">
        <v>311</v>
      </c>
      <c r="D68" s="120" t="s">
        <v>286</v>
      </c>
      <c r="E68" s="33" t="s">
        <v>319</v>
      </c>
      <c r="F68" s="33" t="s">
        <v>241</v>
      </c>
      <c r="G68" s="125">
        <v>550000</v>
      </c>
      <c r="H68" s="125">
        <v>1114999.99942916</v>
      </c>
      <c r="I68" s="125" t="s">
        <v>557</v>
      </c>
      <c r="J68" s="33" t="s">
        <v>245</v>
      </c>
      <c r="K68" s="125" t="s">
        <v>557</v>
      </c>
      <c r="L68" s="125" t="s">
        <v>245</v>
      </c>
    </row>
    <row r="69" spans="1:12">
      <c r="A69" s="2">
        <f t="shared" si="1"/>
        <v>68</v>
      </c>
      <c r="B69" s="7" t="str">
        <f>HYPERLINK("http://cipapp.sandiego.gov/CIPDetail.aspx?ID="&amp;FY20_Published[[#This Row],[Project Number]],C69)</f>
        <v>Casa de Balboa Fire Alarm System</v>
      </c>
      <c r="C69" s="32" t="s">
        <v>312</v>
      </c>
      <c r="D69" s="120" t="s">
        <v>287</v>
      </c>
      <c r="E69" s="33" t="s">
        <v>319</v>
      </c>
      <c r="F69" s="33" t="s">
        <v>0</v>
      </c>
      <c r="G69" s="125">
        <v>1100000</v>
      </c>
      <c r="H69" s="125">
        <v>1587999.9993954201</v>
      </c>
      <c r="I69" s="125" t="s">
        <v>556</v>
      </c>
      <c r="J69" s="33" t="s">
        <v>243</v>
      </c>
      <c r="K69" s="125" t="s">
        <v>557</v>
      </c>
      <c r="L69" s="125" t="s">
        <v>246</v>
      </c>
    </row>
    <row r="70" spans="1:12">
      <c r="A70" s="2">
        <f t="shared" si="1"/>
        <v>69</v>
      </c>
      <c r="B70" s="7" t="str">
        <f>HYPERLINK("http://dpcrcdotnetprod.sannet.gov:255/CIPDetail.aspx?ID="&amp;FY20_Published[[#This Row],[Project Number]],C70)</f>
        <v>AC Water &amp; Sewer Group 1044 (S)</v>
      </c>
      <c r="C70" s="32" t="s">
        <v>206</v>
      </c>
      <c r="D70" s="120" t="s">
        <v>92</v>
      </c>
      <c r="E70" s="33" t="s">
        <v>264</v>
      </c>
      <c r="F70" s="33" t="s">
        <v>0</v>
      </c>
      <c r="G70" s="125">
        <v>316847.79968515201</v>
      </c>
      <c r="H70" s="125">
        <v>583057.10960162897</v>
      </c>
      <c r="I70" s="125" t="s">
        <v>557</v>
      </c>
      <c r="J70" s="33" t="s">
        <v>244</v>
      </c>
      <c r="K70" s="125" t="s">
        <v>557</v>
      </c>
      <c r="L70" s="125" t="s">
        <v>246</v>
      </c>
    </row>
    <row r="71" spans="1:12">
      <c r="A71" s="2">
        <f t="shared" si="1"/>
        <v>70</v>
      </c>
      <c r="B71" s="7" t="str">
        <f>HYPERLINK("http://dpcrcdotnetprod.sannet.gov:255/CIPDetail.aspx?ID="&amp;FY20_Published[[#This Row],[Project Number]],C71)</f>
        <v>AC Water &amp; Sewer Group 1044 (W)</v>
      </c>
      <c r="C71" s="32" t="s">
        <v>205</v>
      </c>
      <c r="D71" s="120" t="s">
        <v>91</v>
      </c>
      <c r="E71" s="33" t="s">
        <v>265</v>
      </c>
      <c r="F71" s="33" t="s">
        <v>0</v>
      </c>
      <c r="G71" s="125">
        <v>2311652.1977183502</v>
      </c>
      <c r="H71" s="125">
        <v>3903693.84746153</v>
      </c>
      <c r="I71" s="125" t="s">
        <v>557</v>
      </c>
      <c r="J71" s="33" t="s">
        <v>244</v>
      </c>
      <c r="K71" s="125" t="s">
        <v>557</v>
      </c>
      <c r="L71" s="125" t="s">
        <v>246</v>
      </c>
    </row>
    <row r="72" spans="1:12">
      <c r="A72" s="2">
        <f t="shared" si="1"/>
        <v>71</v>
      </c>
      <c r="B72" s="7" t="str">
        <f>HYPERLINK("http://dpcrcdotnetprod.sannet.gov:255/CIPDetail.aspx?ID="&amp;FY20_Published[[#This Row],[Project Number]],C72)</f>
        <v>Ultraviolet Disinfection System Replace</v>
      </c>
      <c r="C72" s="32" t="s">
        <v>239</v>
      </c>
      <c r="D72" s="120" t="s">
        <v>34</v>
      </c>
      <c r="E72" s="33" t="s">
        <v>264</v>
      </c>
      <c r="F72" s="33" t="s">
        <v>0</v>
      </c>
      <c r="G72" s="125">
        <v>3391636</v>
      </c>
      <c r="H72" s="125">
        <v>4544155.9988583997</v>
      </c>
      <c r="I72" s="125" t="s">
        <v>556</v>
      </c>
      <c r="J72" s="33" t="s">
        <v>243</v>
      </c>
      <c r="K72" s="126" t="s">
        <v>557</v>
      </c>
      <c r="L72" s="125" t="s">
        <v>244</v>
      </c>
    </row>
    <row r="73" spans="1:12">
      <c r="A73" s="2">
        <f t="shared" si="1"/>
        <v>72</v>
      </c>
      <c r="B73" s="7" t="str">
        <f>HYPERLINK("http://dpcrcdotnetprod.sannet.gov:255/CIPDetail.aspx?ID="&amp;FY20_Published[[#This Row],[Project Number]],C73)</f>
        <v>PIPELINE REHABILITATION AV-1</v>
      </c>
      <c r="C73" s="32" t="s">
        <v>159</v>
      </c>
      <c r="D73" s="120" t="s">
        <v>89</v>
      </c>
      <c r="E73" s="33" t="s">
        <v>264</v>
      </c>
      <c r="F73" s="33" t="s">
        <v>0</v>
      </c>
      <c r="G73" s="125">
        <v>3311831.5</v>
      </c>
      <c r="H73" s="125">
        <v>4430331.99084167</v>
      </c>
      <c r="I73" s="125" t="s">
        <v>557</v>
      </c>
      <c r="J73" s="33" t="s">
        <v>246</v>
      </c>
      <c r="K73" s="125" t="s">
        <v>557</v>
      </c>
      <c r="L73" s="125" t="s">
        <v>243</v>
      </c>
    </row>
    <row r="74" spans="1:12">
      <c r="A74" s="2">
        <f t="shared" si="1"/>
        <v>73</v>
      </c>
      <c r="B74" s="7" t="str">
        <f>HYPERLINK("http://cipapp.sandiego.gov/CIPDetail.aspx?ID="&amp;FY20_Published[[#This Row],[Project Number]],C74)</f>
        <v>Sewer &amp; AC Water Group 841(W)</v>
      </c>
      <c r="C74" s="32" t="s">
        <v>187</v>
      </c>
      <c r="D74" s="120" t="s">
        <v>88</v>
      </c>
      <c r="E74" s="33" t="s">
        <v>265</v>
      </c>
      <c r="F74" s="33" t="s">
        <v>0</v>
      </c>
      <c r="G74" s="125">
        <v>1101094</v>
      </c>
      <c r="H74" s="125">
        <v>1801836.95298194</v>
      </c>
      <c r="I74" s="125" t="s">
        <v>557</v>
      </c>
      <c r="J74" s="33" t="s">
        <v>244</v>
      </c>
      <c r="K74" s="125" t="s">
        <v>557</v>
      </c>
      <c r="L74" s="125" t="s">
        <v>246</v>
      </c>
    </row>
    <row r="75" spans="1:12">
      <c r="A75" s="2">
        <f t="shared" si="1"/>
        <v>74</v>
      </c>
      <c r="B75" s="7" t="str">
        <f>HYPERLINK("http://cipapp.sandiego.gov/CIPDetail.aspx?ID="&amp;FY20_Published[[#This Row],[Project Number]],C75)</f>
        <v>AC Water &amp; Sewer Group 1053 (W)</v>
      </c>
      <c r="C75" s="32" t="s">
        <v>150</v>
      </c>
      <c r="D75" s="18" t="s">
        <v>86</v>
      </c>
      <c r="E75" s="33" t="s">
        <v>265</v>
      </c>
      <c r="F75" s="33" t="s">
        <v>249</v>
      </c>
      <c r="G75" s="125">
        <v>5384300</v>
      </c>
      <c r="H75" s="125">
        <v>6443299.9999986701</v>
      </c>
      <c r="I75" s="125" t="s">
        <v>557</v>
      </c>
      <c r="J75" s="33" t="s">
        <v>246</v>
      </c>
      <c r="K75" s="125" t="s">
        <v>557</v>
      </c>
      <c r="L75" s="125" t="s">
        <v>245</v>
      </c>
    </row>
    <row r="76" spans="1:12">
      <c r="A76" s="2">
        <f t="shared" si="1"/>
        <v>75</v>
      </c>
      <c r="B76" s="7" t="str">
        <f>HYPERLINK("http://dpcrcdotnetprod.sannet.gov:255/CIPDetail.aspx?ID="&amp;FY20_Published[[#This Row],[Project Number]],C76)</f>
        <v>AC Water &amp; Sewer Group 1053 (S)</v>
      </c>
      <c r="C76" s="32" t="s">
        <v>623</v>
      </c>
      <c r="D76" s="18" t="s">
        <v>334</v>
      </c>
      <c r="E76" s="33" t="s">
        <v>264</v>
      </c>
      <c r="F76" s="33" t="s">
        <v>249</v>
      </c>
      <c r="G76" s="125">
        <v>4821300</v>
      </c>
      <c r="H76" s="125">
        <v>5523299.8130078604</v>
      </c>
      <c r="I76" s="125" t="s">
        <v>557</v>
      </c>
      <c r="J76" s="33" t="s">
        <v>246</v>
      </c>
      <c r="K76" s="125" t="s">
        <v>557</v>
      </c>
      <c r="L76" s="125" t="s">
        <v>245</v>
      </c>
    </row>
    <row r="77" spans="1:12">
      <c r="A77" s="2">
        <f t="shared" si="1"/>
        <v>76</v>
      </c>
      <c r="B77" s="7" t="str">
        <f>HYPERLINK("http://dpcrcdotnetprod.sannet.gov:255/CIPDetail.aspx?ID="&amp;FY20_Published[[#This Row],[Project Number]],C77)</f>
        <v>Alvarado TS Water Main Relocations</v>
      </c>
      <c r="C77" s="32" t="s">
        <v>158</v>
      </c>
      <c r="D77" s="18" t="s">
        <v>85</v>
      </c>
      <c r="E77" s="33" t="s">
        <v>265</v>
      </c>
      <c r="F77" s="33" t="s">
        <v>0</v>
      </c>
      <c r="G77" s="125">
        <v>9999999.9134090897</v>
      </c>
      <c r="H77" s="125">
        <v>10438399.912803</v>
      </c>
      <c r="I77" s="125" t="s">
        <v>557</v>
      </c>
      <c r="J77" s="33" t="s">
        <v>243</v>
      </c>
      <c r="K77" s="125" t="s">
        <v>557</v>
      </c>
      <c r="L77" s="125" t="s">
        <v>245</v>
      </c>
    </row>
    <row r="78" spans="1:12">
      <c r="A78" s="2">
        <f t="shared" si="1"/>
        <v>77</v>
      </c>
      <c r="B78" s="7" t="str">
        <f>HYPERLINK("http://dpcrcdotnetprod.sannet.gov:255/CIPDetail.aspx?ID="&amp;FY20_Published[[#This Row],[Project Number]],C78)</f>
        <v>Manzana Water Replacement</v>
      </c>
      <c r="C78" s="32" t="s">
        <v>237</v>
      </c>
      <c r="D78" s="120" t="s">
        <v>33</v>
      </c>
      <c r="E78" s="33" t="s">
        <v>265</v>
      </c>
      <c r="F78" s="33" t="s">
        <v>0</v>
      </c>
      <c r="G78" s="125">
        <v>660000</v>
      </c>
      <c r="H78" s="125">
        <v>928995</v>
      </c>
      <c r="I78" s="125" t="s">
        <v>556</v>
      </c>
      <c r="J78" s="33" t="s">
        <v>243</v>
      </c>
      <c r="K78" s="125" t="s">
        <v>557</v>
      </c>
      <c r="L78" s="125" t="s">
        <v>244</v>
      </c>
    </row>
    <row r="79" spans="1:12">
      <c r="A79" s="2">
        <f t="shared" si="1"/>
        <v>78</v>
      </c>
      <c r="B79" s="7" t="str">
        <f>HYPERLINK("http://dpcrcdotnetprod.sannet.gov:255/CIPDetail.aspx?ID="&amp;FY20_Published[[#This Row],[Project Number]],C79)</f>
        <v>Street Paving Group 1902</v>
      </c>
      <c r="C79" s="32" t="s">
        <v>194</v>
      </c>
      <c r="D79" s="34" t="s">
        <v>83</v>
      </c>
      <c r="E79" s="33" t="s">
        <v>327</v>
      </c>
      <c r="F79" s="33" t="s">
        <v>0</v>
      </c>
      <c r="G79" s="125">
        <v>11000000</v>
      </c>
      <c r="H79" s="125">
        <v>12550000</v>
      </c>
      <c r="I79" s="125" t="s">
        <v>557</v>
      </c>
      <c r="J79" s="33" t="s">
        <v>246</v>
      </c>
      <c r="K79" s="125" t="s">
        <v>557</v>
      </c>
      <c r="L79" s="125" t="s">
        <v>245</v>
      </c>
    </row>
    <row r="80" spans="1:12">
      <c r="A80" s="2">
        <f t="shared" si="1"/>
        <v>79</v>
      </c>
      <c r="B80" s="7" t="str">
        <f>HYPERLINK("http://cipapp.sandiego.gov/CIPDetail.aspx?ID="&amp;FY20_Published[[#This Row],[Project Number]],C80)</f>
        <v>Howard PHI-II(Park-Texas) Rd Imp UU71-72</v>
      </c>
      <c r="C80" s="32" t="s">
        <v>178</v>
      </c>
      <c r="D80" s="120" t="s">
        <v>82</v>
      </c>
      <c r="E80" s="33" t="s">
        <v>320</v>
      </c>
      <c r="F80" s="33" t="s">
        <v>0</v>
      </c>
      <c r="G80" s="125">
        <v>190910</v>
      </c>
      <c r="H80" s="125">
        <v>257729.039996023</v>
      </c>
      <c r="I80" s="125" t="s">
        <v>557</v>
      </c>
      <c r="J80" s="33" t="s">
        <v>243</v>
      </c>
      <c r="K80" s="125" t="s">
        <v>557</v>
      </c>
      <c r="L80" s="125" t="s">
        <v>245</v>
      </c>
    </row>
    <row r="81" spans="1:12">
      <c r="A81" s="2">
        <f t="shared" si="1"/>
        <v>80</v>
      </c>
      <c r="B81" s="7" t="str">
        <f>HYPERLINK("http://dpcrcdotnetprod.sannet.gov:255/CIPDetail.aspx?ID="&amp;FY20_Published[[#This Row],[Project Number]],C81)</f>
        <v>Wightman (Chamoune -Euclid) Rd Imp UU388</v>
      </c>
      <c r="C81" s="32" t="s">
        <v>177</v>
      </c>
      <c r="D81" s="120" t="s">
        <v>81</v>
      </c>
      <c r="E81" s="33" t="s">
        <v>320</v>
      </c>
      <c r="F81" s="33" t="s">
        <v>0</v>
      </c>
      <c r="G81" s="125">
        <v>123367.07</v>
      </c>
      <c r="H81" s="125">
        <v>166545.539998864</v>
      </c>
      <c r="I81" s="125" t="s">
        <v>557</v>
      </c>
      <c r="J81" s="33" t="s">
        <v>243</v>
      </c>
      <c r="K81" s="126" t="s">
        <v>557</v>
      </c>
      <c r="L81" s="125" t="s">
        <v>245</v>
      </c>
    </row>
    <row r="82" spans="1:12">
      <c r="A82" s="2">
        <f t="shared" si="1"/>
        <v>81</v>
      </c>
      <c r="B82" s="7" t="str">
        <f>HYPERLINK("http://cipapp.sandiego.gov/CIPDetail.aspx?ID="&amp;FY20_Published[[#This Row],[Project Number]],C82)</f>
        <v>Mission Bl(Loring-Turquoise) Rd Imp UU30</v>
      </c>
      <c r="C82" s="32" t="s">
        <v>176</v>
      </c>
      <c r="D82" s="120" t="s">
        <v>80</v>
      </c>
      <c r="E82" s="33" t="s">
        <v>320</v>
      </c>
      <c r="F82" s="33" t="s">
        <v>0</v>
      </c>
      <c r="G82" s="125">
        <v>170777</v>
      </c>
      <c r="H82" s="125">
        <v>230548.949998864</v>
      </c>
      <c r="I82" s="125" t="s">
        <v>557</v>
      </c>
      <c r="J82" s="33" t="s">
        <v>243</v>
      </c>
      <c r="K82" s="125" t="s">
        <v>557</v>
      </c>
      <c r="L82" s="125" t="s">
        <v>245</v>
      </c>
    </row>
    <row r="83" spans="1:12">
      <c r="A83" s="2">
        <f t="shared" si="1"/>
        <v>82</v>
      </c>
      <c r="B83" s="7" t="str">
        <f>HYPERLINK("http://cipapp.sandiego.gov/CIPDetail.aspx?ID="&amp;FY20_Published[[#This Row],[Project Number]],C83)</f>
        <v>Golfcrest(Jackson-Wandermere)Rd ImpUU584</v>
      </c>
      <c r="C83" s="32" t="s">
        <v>175</v>
      </c>
      <c r="D83" s="120" t="s">
        <v>79</v>
      </c>
      <c r="E83" s="33" t="s">
        <v>320</v>
      </c>
      <c r="F83" s="33" t="s">
        <v>0</v>
      </c>
      <c r="G83" s="125">
        <v>221988</v>
      </c>
      <c r="H83" s="125">
        <v>299683.79999829503</v>
      </c>
      <c r="I83" s="125" t="s">
        <v>557</v>
      </c>
      <c r="J83" s="33" t="s">
        <v>243</v>
      </c>
      <c r="K83" s="125" t="s">
        <v>557</v>
      </c>
      <c r="L83" s="125" t="s">
        <v>245</v>
      </c>
    </row>
    <row r="84" spans="1:12">
      <c r="A84" s="2">
        <f t="shared" si="1"/>
        <v>83</v>
      </c>
      <c r="B84" s="7" t="str">
        <f>HYPERLINK("http://dpcrcdotnetprod.sannet.gov:255/CIPDetail.aspx?ID="&amp;FY20_Published[[#This Row],[Project Number]],C84)</f>
        <v>Hilltop PH I(Boundary-Toyne)Rd Imp UU617</v>
      </c>
      <c r="C84" s="32" t="s">
        <v>174</v>
      </c>
      <c r="D84" s="120" t="s">
        <v>78</v>
      </c>
      <c r="E84" s="33" t="s">
        <v>320</v>
      </c>
      <c r="F84" s="33" t="s">
        <v>0</v>
      </c>
      <c r="G84" s="125">
        <v>235392</v>
      </c>
      <c r="H84" s="125">
        <v>317779.19999829499</v>
      </c>
      <c r="I84" s="125" t="s">
        <v>557</v>
      </c>
      <c r="J84" s="33" t="s">
        <v>243</v>
      </c>
      <c r="K84" s="125" t="s">
        <v>557</v>
      </c>
      <c r="L84" s="125" t="s">
        <v>245</v>
      </c>
    </row>
    <row r="85" spans="1:12">
      <c r="A85" s="2">
        <f t="shared" si="1"/>
        <v>84</v>
      </c>
      <c r="B85" s="7" t="str">
        <f>HYPERLINK("http://dpcrcdotnetprod.sannet.gov:255/CIPDetail.aspx?ID="&amp;FY20_Published[[#This Row],[Project Number]],C85)</f>
        <v>Accelerated Pipeline Rehab Ref Group 846</v>
      </c>
      <c r="C85" s="32" t="s">
        <v>630</v>
      </c>
      <c r="D85" s="120" t="s">
        <v>381</v>
      </c>
      <c r="E85" s="33" t="s">
        <v>264</v>
      </c>
      <c r="F85" s="33" t="s">
        <v>0</v>
      </c>
      <c r="G85" s="125">
        <v>1005500</v>
      </c>
      <c r="H85" s="125">
        <v>1226199.99998095</v>
      </c>
      <c r="I85" s="125" t="s">
        <v>557</v>
      </c>
      <c r="J85" s="33" t="s">
        <v>245</v>
      </c>
      <c r="K85" s="125" t="s">
        <v>557</v>
      </c>
      <c r="L85" s="125" t="s">
        <v>245</v>
      </c>
    </row>
    <row r="86" spans="1:12">
      <c r="A86" s="2">
        <f t="shared" si="1"/>
        <v>85</v>
      </c>
      <c r="B86" s="7" t="str">
        <f>HYPERLINK("http://cipapp.sandiego.gov/CIPDetail.aspx?ID="&amp;FY20_Published[[#This Row],[Project Number]],C86)</f>
        <v>AC Water Group 1059</v>
      </c>
      <c r="C86" s="32" t="s">
        <v>165</v>
      </c>
      <c r="D86" s="120" t="s">
        <v>77</v>
      </c>
      <c r="E86" s="33" t="s">
        <v>265</v>
      </c>
      <c r="F86" s="33" t="s">
        <v>0</v>
      </c>
      <c r="G86" s="125">
        <v>3112384.6</v>
      </c>
      <c r="H86" s="125">
        <v>4351216.6476777904</v>
      </c>
      <c r="I86" s="125" t="s">
        <v>557</v>
      </c>
      <c r="J86" s="33" t="s">
        <v>244</v>
      </c>
      <c r="K86" s="125" t="s">
        <v>557</v>
      </c>
      <c r="L86" s="125" t="s">
        <v>243</v>
      </c>
    </row>
    <row r="87" spans="1:12">
      <c r="A87" s="2">
        <f t="shared" si="1"/>
        <v>86</v>
      </c>
      <c r="B87" s="7" t="str">
        <f>HYPERLINK("http://dpcrcdotnetprod.sannet.gov:255/CIPDetail.aspx?ID="&amp;FY20_Published[[#This Row],[Project Number]],C87)</f>
        <v>PIPELINE REHABILITATION AX-1</v>
      </c>
      <c r="C87" s="32" t="s">
        <v>624</v>
      </c>
      <c r="D87" s="18" t="s">
        <v>335</v>
      </c>
      <c r="E87" s="33" t="s">
        <v>264</v>
      </c>
      <c r="F87" s="33" t="s">
        <v>0</v>
      </c>
      <c r="G87" s="125">
        <v>4754000</v>
      </c>
      <c r="H87" s="125">
        <v>5797999.99999901</v>
      </c>
      <c r="I87" s="125" t="s">
        <v>557</v>
      </c>
      <c r="J87" s="33" t="s">
        <v>246</v>
      </c>
      <c r="K87" s="125" t="s">
        <v>557</v>
      </c>
      <c r="L87" s="125" t="s">
        <v>245</v>
      </c>
    </row>
    <row r="88" spans="1:12">
      <c r="A88" s="2">
        <f t="shared" si="1"/>
        <v>87</v>
      </c>
      <c r="B88" s="7" t="str">
        <f>HYPERLINK("http://cipapp.sandiego.gov/CIPDetail.aspx?ID="&amp;FY20_Published[[#This Row],[Project Number]],C88)</f>
        <v>N Bank SD Riv Bike Path &amp; Park Lot Resur</v>
      </c>
      <c r="C88" s="32" t="s">
        <v>952</v>
      </c>
      <c r="D88" s="18" t="s">
        <v>949</v>
      </c>
      <c r="E88" s="33" t="s">
        <v>319</v>
      </c>
      <c r="F88" s="33" t="s">
        <v>0</v>
      </c>
      <c r="G88" s="125">
        <v>416232</v>
      </c>
      <c r="H88" s="125">
        <v>43782.333333333336</v>
      </c>
      <c r="I88" s="125" t="s">
        <v>557</v>
      </c>
      <c r="J88" s="33" t="s">
        <v>246</v>
      </c>
      <c r="K88" s="125" t="s">
        <v>557</v>
      </c>
      <c r="L88" s="125" t="s">
        <v>243</v>
      </c>
    </row>
    <row r="89" spans="1:12">
      <c r="A89" s="2">
        <f t="shared" si="1"/>
        <v>88</v>
      </c>
      <c r="B89" s="7" t="str">
        <f>HYPERLINK("http://dpcrcdotnetprod.sannet.gov:255/CIPDetail.aspx?ID="&amp;FY20_Published[[#This Row],[Project Number]],C89)</f>
        <v>Bonita Cove West Playground Improvements</v>
      </c>
      <c r="C89" s="32" t="s">
        <v>217</v>
      </c>
      <c r="D89" s="120" t="s">
        <v>76</v>
      </c>
      <c r="E89" s="33" t="s">
        <v>319</v>
      </c>
      <c r="F89" s="33" t="s">
        <v>0</v>
      </c>
      <c r="G89" s="125">
        <v>2331480.3558844998</v>
      </c>
      <c r="H89" s="125">
        <v>4200000.3537894301</v>
      </c>
      <c r="I89" s="125" t="s">
        <v>557</v>
      </c>
      <c r="J89" s="33" t="s">
        <v>244</v>
      </c>
      <c r="K89" s="125" t="s">
        <v>557</v>
      </c>
      <c r="L89" s="125" t="s">
        <v>246</v>
      </c>
    </row>
    <row r="90" spans="1:12">
      <c r="A90" s="2">
        <f t="shared" si="1"/>
        <v>89</v>
      </c>
      <c r="B90" s="7" t="str">
        <f>HYPERLINK("http://dpcrcdotnetprod.sannet.gov:255/CIPDetail.aspx?ID="&amp;FY20_Published[[#This Row],[Project Number]],C90)</f>
        <v>Bonita Cove West Comfort Station Improve</v>
      </c>
      <c r="C90" s="32" t="s">
        <v>216</v>
      </c>
      <c r="D90" s="120" t="s">
        <v>75</v>
      </c>
      <c r="E90" s="33" t="s">
        <v>319</v>
      </c>
      <c r="F90" s="33" t="s">
        <v>0</v>
      </c>
      <c r="G90" s="125">
        <v>999999.99951111397</v>
      </c>
      <c r="H90" s="125">
        <v>1499999.99935486</v>
      </c>
      <c r="I90" s="125" t="s">
        <v>557</v>
      </c>
      <c r="J90" s="33" t="s">
        <v>244</v>
      </c>
      <c r="K90" s="125" t="s">
        <v>557</v>
      </c>
      <c r="L90" s="125" t="s">
        <v>246</v>
      </c>
    </row>
    <row r="91" spans="1:12">
      <c r="A91" s="2">
        <f t="shared" si="1"/>
        <v>90</v>
      </c>
      <c r="B91" s="7" t="str">
        <f>HYPERLINK("http://cipapp.sandiego.gov/CIPDetail.aspx?ID="&amp;FY20_Published[[#This Row],[Project Number]],C91)</f>
        <v>Hotel Circle CI &amp; AC Accelerated Repl</v>
      </c>
      <c r="C91" s="32" t="s">
        <v>234</v>
      </c>
      <c r="D91" s="120" t="s">
        <v>7</v>
      </c>
      <c r="E91" s="33" t="s">
        <v>265</v>
      </c>
      <c r="F91" s="33" t="s">
        <v>0</v>
      </c>
      <c r="G91" s="125">
        <v>2555262</v>
      </c>
      <c r="H91" s="125">
        <v>3580844.2899850002</v>
      </c>
      <c r="I91" s="125" t="s">
        <v>556</v>
      </c>
      <c r="J91" s="33" t="s">
        <v>245</v>
      </c>
      <c r="K91" s="125" t="s">
        <v>557</v>
      </c>
      <c r="L91" s="125" t="s">
        <v>244</v>
      </c>
    </row>
    <row r="92" spans="1:12">
      <c r="A92" s="2">
        <f t="shared" si="1"/>
        <v>91</v>
      </c>
      <c r="B92" s="7" t="str">
        <f>HYPERLINK("http://cipapp.sandiego.gov/CIPDetail.aspx?ID="&amp;FY20_Published[[#This Row],[Project Number]],C92)</f>
        <v>Concrete Panel Replacement Group 1940</v>
      </c>
      <c r="C92" s="32" t="s">
        <v>193</v>
      </c>
      <c r="D92" s="120" t="s">
        <v>74</v>
      </c>
      <c r="E92" s="33" t="s">
        <v>327</v>
      </c>
      <c r="F92" s="33" t="s">
        <v>0</v>
      </c>
      <c r="G92" s="125">
        <v>3585000</v>
      </c>
      <c r="H92" s="125">
        <v>4024230.9991133702</v>
      </c>
      <c r="I92" s="125" t="s">
        <v>556</v>
      </c>
      <c r="J92" s="33" t="s">
        <v>243</v>
      </c>
      <c r="K92" s="125" t="s">
        <v>557</v>
      </c>
      <c r="L92" s="125" t="s">
        <v>245</v>
      </c>
    </row>
    <row r="93" spans="1:12">
      <c r="A93" s="2">
        <f t="shared" si="1"/>
        <v>92</v>
      </c>
      <c r="B93" s="7" t="str">
        <f>HYPERLINK("http://cipapp.sandiego.gov/CIPDetail.aspx?ID="&amp;FY20_Published[[#This Row],[Project Number]],C93)</f>
        <v>Miramar Ranch North Paving G1</v>
      </c>
      <c r="C93" s="32" t="s">
        <v>650</v>
      </c>
      <c r="D93" s="18" t="s">
        <v>635</v>
      </c>
      <c r="E93" s="33" t="s">
        <v>267</v>
      </c>
      <c r="F93" s="33" t="s">
        <v>0</v>
      </c>
      <c r="G93" s="125">
        <v>4535555.2699999996</v>
      </c>
      <c r="H93" s="125">
        <v>5080555.26999838</v>
      </c>
      <c r="I93" s="125" t="s">
        <v>557</v>
      </c>
      <c r="J93" s="33" t="s">
        <v>245</v>
      </c>
      <c r="K93" s="125" t="s">
        <v>557</v>
      </c>
      <c r="L93" s="125" t="s">
        <v>245</v>
      </c>
    </row>
    <row r="94" spans="1:12">
      <c r="A94" s="2">
        <f t="shared" si="1"/>
        <v>93</v>
      </c>
      <c r="B94" s="7" t="str">
        <f>HYPERLINK("http://cipapp.sandiego.gov/CIPDetail.aspx?ID="&amp;FY20_Published[[#This Row],[Project Number]],C94)</f>
        <v>SP17 JOC North Task 1 - Scripps Poway Parkway</v>
      </c>
      <c r="C94" s="32" t="s">
        <v>225</v>
      </c>
      <c r="D94" s="120" t="s">
        <v>635</v>
      </c>
      <c r="E94" s="33" t="s">
        <v>327</v>
      </c>
      <c r="F94" s="33" t="s">
        <v>241</v>
      </c>
      <c r="G94" s="125">
        <v>5000000</v>
      </c>
      <c r="H94" s="125">
        <v>5500000</v>
      </c>
      <c r="I94" s="125" t="s">
        <v>556</v>
      </c>
      <c r="J94" s="33" t="s">
        <v>245</v>
      </c>
      <c r="K94" s="125" t="s">
        <v>557</v>
      </c>
      <c r="L94" s="125" t="s">
        <v>245</v>
      </c>
    </row>
    <row r="95" spans="1:12">
      <c r="A95" s="2">
        <f t="shared" si="1"/>
        <v>94</v>
      </c>
      <c r="B95" s="7" t="str">
        <f>HYPERLINK("http://cipapp.sandiego.gov/CIPDetail.aspx?ID="&amp;FY20_Published[[#This Row],[Project Number]],C95)</f>
        <v>SP17 JOC North Task 2 - Pomerado/Poway Rd/Clairemont</v>
      </c>
      <c r="C95" s="32" t="s">
        <v>210</v>
      </c>
      <c r="D95" s="120" t="s">
        <v>635</v>
      </c>
      <c r="E95" s="33" t="s">
        <v>327</v>
      </c>
      <c r="F95" s="33" t="s">
        <v>241</v>
      </c>
      <c r="G95" s="125">
        <v>5000000</v>
      </c>
      <c r="H95" s="125">
        <v>5500000</v>
      </c>
      <c r="I95" s="125" t="s">
        <v>557</v>
      </c>
      <c r="J95" s="33" t="s">
        <v>244</v>
      </c>
      <c r="K95" s="125" t="s">
        <v>557</v>
      </c>
      <c r="L95" s="125" t="s">
        <v>245</v>
      </c>
    </row>
    <row r="96" spans="1:12">
      <c r="A96" s="2">
        <f t="shared" si="1"/>
        <v>95</v>
      </c>
      <c r="B96" s="7" t="str">
        <f>HYPERLINK("http://dpcrcdotnetprod.sannet.gov:255/CIPDetail.aspx?ID="&amp;FY20_Published[[#This Row],[Project Number]],C96)</f>
        <v>Kensington Talmadge Paving G1</v>
      </c>
      <c r="C96" s="32" t="s">
        <v>644</v>
      </c>
      <c r="D96" s="18" t="s">
        <v>634</v>
      </c>
      <c r="E96" s="33" t="s">
        <v>267</v>
      </c>
      <c r="F96" s="33" t="s">
        <v>0</v>
      </c>
      <c r="G96" s="125">
        <v>4510343.13</v>
      </c>
      <c r="H96" s="125">
        <v>5080343.12999673</v>
      </c>
      <c r="I96" s="125" t="s">
        <v>557</v>
      </c>
      <c r="J96" s="33" t="s">
        <v>244</v>
      </c>
      <c r="K96" s="125" t="s">
        <v>557</v>
      </c>
      <c r="L96" s="125" t="s">
        <v>245</v>
      </c>
    </row>
    <row r="97" spans="1:12">
      <c r="A97" s="2">
        <f t="shared" si="1"/>
        <v>96</v>
      </c>
      <c r="B97" s="7" t="str">
        <f>HYPERLINK("http://cipapp.sandiego.gov/CIPDetail.aspx?ID="&amp;FY20_Published[[#This Row],[Project Number]],C97)</f>
        <v>SP17 JOC South Task 1 - Fairmount Ave/Montezuma</v>
      </c>
      <c r="C97" s="32" t="s">
        <v>231</v>
      </c>
      <c r="D97" s="120" t="s">
        <v>634</v>
      </c>
      <c r="E97" s="33" t="s">
        <v>327</v>
      </c>
      <c r="F97" s="33" t="s">
        <v>241</v>
      </c>
      <c r="G97" s="125">
        <v>5000000</v>
      </c>
      <c r="H97" s="125">
        <v>5500000</v>
      </c>
      <c r="I97" s="125" t="s">
        <v>556</v>
      </c>
      <c r="J97" s="33" t="s">
        <v>245</v>
      </c>
      <c r="K97" s="125" t="s">
        <v>557</v>
      </c>
      <c r="L97" s="125" t="s">
        <v>245</v>
      </c>
    </row>
    <row r="98" spans="1:12">
      <c r="A98" s="2">
        <f t="shared" si="1"/>
        <v>97</v>
      </c>
      <c r="B98" s="7" t="str">
        <f>HYPERLINK("http://dpcrcdotnetprod.sannet.gov:255/CIPDetail.aspx?ID="&amp;FY20_Published[[#This Row],[Project Number]],C98)</f>
        <v>SP17 JOC South Task 2 - Harbor Dr/Picador</v>
      </c>
      <c r="C98" s="32" t="s">
        <v>220</v>
      </c>
      <c r="D98" s="120" t="s">
        <v>634</v>
      </c>
      <c r="E98" s="33" t="s">
        <v>327</v>
      </c>
      <c r="F98" s="33" t="s">
        <v>241</v>
      </c>
      <c r="G98" s="125">
        <v>5000000</v>
      </c>
      <c r="H98" s="125">
        <v>5500000</v>
      </c>
      <c r="I98" s="125" t="s">
        <v>557</v>
      </c>
      <c r="J98" s="33" t="s">
        <v>246</v>
      </c>
      <c r="K98" s="125" t="s">
        <v>557</v>
      </c>
      <c r="L98" s="125" t="s">
        <v>245</v>
      </c>
    </row>
    <row r="99" spans="1:12">
      <c r="A99" s="2">
        <f t="shared" si="1"/>
        <v>98</v>
      </c>
      <c r="B99" s="7" t="str">
        <f>HYPERLINK("http://dpcrcdotnetprod.sannet.gov:255/CIPDetail.aspx?ID="&amp;FY20_Published[[#This Row],[Project Number]],C99)</f>
        <v>Trench Paving Group 1901</v>
      </c>
      <c r="C99" s="32" t="s">
        <v>638</v>
      </c>
      <c r="D99" s="120" t="s">
        <v>251</v>
      </c>
      <c r="E99" s="33" t="s">
        <v>267</v>
      </c>
      <c r="F99" s="33" t="s">
        <v>0</v>
      </c>
      <c r="G99" s="125">
        <v>110000</v>
      </c>
      <c r="H99" s="125">
        <v>110000</v>
      </c>
      <c r="I99" s="125" t="s">
        <v>556</v>
      </c>
      <c r="J99" s="33" t="s">
        <v>245</v>
      </c>
      <c r="K99" s="126" t="s">
        <v>557</v>
      </c>
      <c r="L99" s="125" t="s">
        <v>244</v>
      </c>
    </row>
    <row r="100" spans="1:12">
      <c r="A100" s="2">
        <f t="shared" si="1"/>
        <v>99</v>
      </c>
      <c r="B100" s="7" t="str">
        <f>HYPERLINK("http://dpcrcdotnetprod.sannet.gov:255/CIPDetail.aspx?ID="&amp;FY20_Published[[#This Row],[Project Number]],C100)</f>
        <v>Sidewalk Replacement Group 1901-NP &amp; OB</v>
      </c>
      <c r="C100" s="32" t="s">
        <v>212</v>
      </c>
      <c r="D100" s="120" t="s">
        <v>35</v>
      </c>
      <c r="E100" s="33" t="s">
        <v>327</v>
      </c>
      <c r="F100" s="33" t="s">
        <v>0</v>
      </c>
      <c r="G100" s="125">
        <v>888151.5</v>
      </c>
      <c r="H100" s="125">
        <v>1643215.79</v>
      </c>
      <c r="I100" s="125" t="s">
        <v>557</v>
      </c>
      <c r="J100" s="33" t="s">
        <v>246</v>
      </c>
      <c r="K100" s="125" t="s">
        <v>557</v>
      </c>
      <c r="L100" s="125" t="s">
        <v>243</v>
      </c>
    </row>
    <row r="101" spans="1:12">
      <c r="A101" s="2">
        <f t="shared" si="1"/>
        <v>100</v>
      </c>
      <c r="B101" s="7" t="str">
        <f>HYPERLINK("http://cipapp.sandiego.gov/CIPDetail.aspx?ID="&amp;FY20_Published[[#This Row],[Project Number]],C101)</f>
        <v>PS 1 and 2 Cooling Tower Replacement</v>
      </c>
      <c r="C101" s="32" t="s">
        <v>313</v>
      </c>
      <c r="D101" s="120" t="s">
        <v>297</v>
      </c>
      <c r="E101" s="33" t="s">
        <v>264</v>
      </c>
      <c r="F101" s="33" t="s">
        <v>241</v>
      </c>
      <c r="G101" s="125">
        <v>795399.6</v>
      </c>
      <c r="H101" s="125">
        <v>825399.6</v>
      </c>
      <c r="I101" s="125" t="s">
        <v>556</v>
      </c>
      <c r="J101" s="33" t="s">
        <v>244</v>
      </c>
      <c r="K101" s="125" t="s">
        <v>557</v>
      </c>
      <c r="L101" s="125" t="s">
        <v>246</v>
      </c>
    </row>
    <row r="102" spans="1:12">
      <c r="A102" s="2">
        <f t="shared" si="1"/>
        <v>101</v>
      </c>
      <c r="B102" s="7" t="str">
        <f>HYPERLINK("http://cipapp.sandiego.gov/CIPDetail.aspx?ID="&amp;FY20_Published[[#This Row],[Project Number]],C102)</f>
        <v>MOUNTAIN VIEW ACCELERATED (W)</v>
      </c>
      <c r="C102" s="32" t="s">
        <v>167</v>
      </c>
      <c r="D102" s="120" t="s">
        <v>72</v>
      </c>
      <c r="E102" s="33" t="s">
        <v>265</v>
      </c>
      <c r="F102" s="33" t="s">
        <v>241</v>
      </c>
      <c r="G102" s="125">
        <v>859499.99915624398</v>
      </c>
      <c r="H102" s="125">
        <v>1106499.9991562399</v>
      </c>
      <c r="I102" s="125" t="s">
        <v>557</v>
      </c>
      <c r="J102" s="33" t="s">
        <v>244</v>
      </c>
      <c r="K102" s="125" t="s">
        <v>557</v>
      </c>
      <c r="L102" s="125" t="s">
        <v>244</v>
      </c>
    </row>
    <row r="103" spans="1:12">
      <c r="A103" s="2">
        <f t="shared" si="1"/>
        <v>102</v>
      </c>
      <c r="B103" s="7" t="str">
        <f>HYPERLINK("http://cipapp.sandiego.gov/CIPDetail.aspx?ID="&amp;FY20_Published[[#This Row],[Project Number]],C103)</f>
        <v>MOUNTAIN VIEW ACCELERATED (S)</v>
      </c>
      <c r="C103" s="32" t="s">
        <v>166</v>
      </c>
      <c r="D103" s="120" t="s">
        <v>71</v>
      </c>
      <c r="E103" s="33" t="s">
        <v>264</v>
      </c>
      <c r="F103" s="33" t="s">
        <v>241</v>
      </c>
      <c r="G103" s="125">
        <v>411099.99953999103</v>
      </c>
      <c r="H103" s="125">
        <v>529199.99953999103</v>
      </c>
      <c r="I103" s="125" t="s">
        <v>557</v>
      </c>
      <c r="J103" s="33" t="s">
        <v>244</v>
      </c>
      <c r="K103" s="125" t="s">
        <v>557</v>
      </c>
      <c r="L103" s="125" t="s">
        <v>244</v>
      </c>
    </row>
    <row r="104" spans="1:12">
      <c r="A104" s="2">
        <f t="shared" si="1"/>
        <v>103</v>
      </c>
      <c r="B104" s="7" t="str">
        <f>HYPERLINK("http://dpcrcdotnetprod.sannet.gov:255/CIPDetail.aspx?ID="&amp;FY20_Published[[#This Row],[Project Number]],C104)</f>
        <v>Rancho Penasquitos Improv 1(W)</v>
      </c>
      <c r="C104" s="32" t="s">
        <v>163</v>
      </c>
      <c r="D104" s="120" t="s">
        <v>70</v>
      </c>
      <c r="E104" s="33" t="s">
        <v>265</v>
      </c>
      <c r="F104" s="33" t="s">
        <v>249</v>
      </c>
      <c r="G104" s="125">
        <v>5835800</v>
      </c>
      <c r="H104" s="125">
        <v>7179840.2757121203</v>
      </c>
      <c r="I104" s="125" t="s">
        <v>557</v>
      </c>
      <c r="J104" s="33" t="s">
        <v>246</v>
      </c>
      <c r="K104" s="125" t="s">
        <v>557</v>
      </c>
      <c r="L104" s="125" t="s">
        <v>245</v>
      </c>
    </row>
    <row r="105" spans="1:12">
      <c r="A105" s="2">
        <f t="shared" si="1"/>
        <v>104</v>
      </c>
      <c r="B105" s="7" t="str">
        <f>HYPERLINK("http://cipapp.sandiego.gov/CIPDetail.aspx?ID="&amp;FY20_Published[[#This Row],[Project Number]],C105)</f>
        <v>30th Street Pipeline Replacement A</v>
      </c>
      <c r="C105" s="32" t="s">
        <v>222</v>
      </c>
      <c r="D105" s="120" t="s">
        <v>69</v>
      </c>
      <c r="E105" s="33" t="s">
        <v>265</v>
      </c>
      <c r="F105" s="33" t="s">
        <v>241</v>
      </c>
      <c r="G105" s="125">
        <v>2005614.2831170999</v>
      </c>
      <c r="H105" s="125">
        <v>3005289.7129666801</v>
      </c>
      <c r="I105" s="125" t="s">
        <v>556</v>
      </c>
      <c r="J105" s="33" t="s">
        <v>245</v>
      </c>
      <c r="K105" s="125" t="s">
        <v>557</v>
      </c>
      <c r="L105" s="125" t="s">
        <v>244</v>
      </c>
    </row>
    <row r="106" spans="1:12">
      <c r="A106" s="2">
        <f t="shared" si="1"/>
        <v>105</v>
      </c>
      <c r="B106" s="7" t="str">
        <f>HYPERLINK("http://dpcrcdotnetprod.sannet.gov:255/CIPDetail.aspx?ID="&amp;FY20_Published[[#This Row],[Project Number]],C106)</f>
        <v>LaJolla Rec Center Bball Crt Resurfacing</v>
      </c>
      <c r="C106" s="32" t="s">
        <v>620</v>
      </c>
      <c r="D106" s="18" t="s">
        <v>343</v>
      </c>
      <c r="E106" s="33" t="s">
        <v>319</v>
      </c>
      <c r="F106" s="33" t="s">
        <v>621</v>
      </c>
      <c r="G106" s="125">
        <v>209999.999584773</v>
      </c>
      <c r="H106" s="125">
        <v>399999.999534473</v>
      </c>
      <c r="I106" s="125" t="s">
        <v>556</v>
      </c>
      <c r="J106" s="33" t="s">
        <v>245</v>
      </c>
      <c r="K106" s="125" t="s">
        <v>557</v>
      </c>
      <c r="L106" s="125" t="s">
        <v>246</v>
      </c>
    </row>
    <row r="107" spans="1:12">
      <c r="A107" s="2">
        <f t="shared" si="1"/>
        <v>106</v>
      </c>
      <c r="B107" s="7" t="str">
        <f>HYPERLINK("http://dpcrcdotnetprod.sannet.gov:255/CIPDetail.aspx?ID="&amp;FY20_Published[[#This Row],[Project Number]],C107)</f>
        <v>6500 Montezuma Rd SD Emergency</v>
      </c>
      <c r="C107" s="32" t="s">
        <v>255</v>
      </c>
      <c r="D107" s="120" t="s">
        <v>582</v>
      </c>
      <c r="E107" s="33" t="s">
        <v>263</v>
      </c>
      <c r="F107" s="33" t="s">
        <v>262</v>
      </c>
      <c r="G107" s="125">
        <v>5500000</v>
      </c>
      <c r="H107" s="125">
        <v>5900000</v>
      </c>
      <c r="I107" s="125" t="s">
        <v>556</v>
      </c>
      <c r="J107" s="33" t="s">
        <v>243</v>
      </c>
      <c r="K107" s="125" t="s">
        <v>557</v>
      </c>
      <c r="L107" s="125" t="s">
        <v>244</v>
      </c>
    </row>
    <row r="108" spans="1:12">
      <c r="A108" s="2">
        <f t="shared" si="1"/>
        <v>107</v>
      </c>
      <c r="B108" s="7" t="str">
        <f>HYPERLINK("http://dpcrcdotnetprod.sannet.gov:255/CIPDetail.aspx?ID="&amp;FY20_Published[[#This Row],[Project Number]],C108)</f>
        <v>7980 Park Village Rd SD Emergency</v>
      </c>
      <c r="C108" s="32" t="s">
        <v>256</v>
      </c>
      <c r="D108" s="120" t="s">
        <v>583</v>
      </c>
      <c r="E108" s="33" t="s">
        <v>263</v>
      </c>
      <c r="F108" s="33" t="s">
        <v>262</v>
      </c>
      <c r="G108" s="125">
        <v>3000000</v>
      </c>
      <c r="H108" s="125">
        <v>3900000</v>
      </c>
      <c r="I108" s="125" t="s">
        <v>556</v>
      </c>
      <c r="J108" s="33" t="s">
        <v>243</v>
      </c>
      <c r="K108" s="125" t="s">
        <v>557</v>
      </c>
      <c r="L108" s="125" t="s">
        <v>244</v>
      </c>
    </row>
    <row r="109" spans="1:12">
      <c r="A109" s="2">
        <f t="shared" si="1"/>
        <v>108</v>
      </c>
      <c r="B109" s="7" t="str">
        <f>HYPERLINK("http://dpcrcdotnetprod.sannet.gov:255/CIPDetail.aspx?ID="&amp;FY20_Published[[#This Row],[Project Number]],C109)</f>
        <v>4196 Rochester Rd SD Emergency</v>
      </c>
      <c r="C109" s="32" t="s">
        <v>257</v>
      </c>
      <c r="D109" s="120" t="s">
        <v>584</v>
      </c>
      <c r="E109" s="33" t="s">
        <v>263</v>
      </c>
      <c r="F109" s="33" t="s">
        <v>262</v>
      </c>
      <c r="G109" s="125">
        <v>1707000</v>
      </c>
      <c r="H109" s="125">
        <v>2900000</v>
      </c>
      <c r="I109" s="125" t="s">
        <v>556</v>
      </c>
      <c r="J109" s="33" t="s">
        <v>243</v>
      </c>
      <c r="K109" s="125" t="s">
        <v>557</v>
      </c>
      <c r="L109" s="125" t="s">
        <v>244</v>
      </c>
    </row>
    <row r="110" spans="1:12">
      <c r="A110" s="2">
        <f t="shared" si="1"/>
        <v>109</v>
      </c>
      <c r="B110" s="7" t="str">
        <f>HYPERLINK("http://dpcrcdotnetprod.sannet.gov:255/CIPDetail.aspx?ID="&amp;FY20_Published[[#This Row],[Project Number]],C110)</f>
        <v>National Avenue Complete Street</v>
      </c>
      <c r="C110" s="32" t="s">
        <v>314</v>
      </c>
      <c r="D110" s="122" t="s">
        <v>298</v>
      </c>
      <c r="E110" s="33" t="s">
        <v>317</v>
      </c>
      <c r="F110" s="33" t="s">
        <v>249</v>
      </c>
      <c r="G110" s="125">
        <v>19633</v>
      </c>
      <c r="H110" s="125">
        <v>30000</v>
      </c>
      <c r="I110" s="125" t="s">
        <v>557</v>
      </c>
      <c r="J110" s="33" t="s">
        <v>246</v>
      </c>
      <c r="K110" s="125" t="s">
        <v>557</v>
      </c>
      <c r="L110" s="125" t="s">
        <v>245</v>
      </c>
    </row>
    <row r="111" spans="1:12">
      <c r="A111" s="2">
        <f t="shared" si="1"/>
        <v>110</v>
      </c>
      <c r="B111" s="7" t="str">
        <f>HYPERLINK("http://dpcrcdotnetprod.sannet.gov:255/CIPDetail.aspx?ID="&amp;FY20_Published[[#This Row],[Project Number]],C111)</f>
        <v>Downtown Complete St Impl Phase 2</v>
      </c>
      <c r="C111" s="32" t="s">
        <v>170</v>
      </c>
      <c r="D111" s="120" t="s">
        <v>67</v>
      </c>
      <c r="E111" s="33" t="s">
        <v>327</v>
      </c>
      <c r="F111" s="33" t="s">
        <v>0</v>
      </c>
      <c r="G111" s="125">
        <v>2500000</v>
      </c>
      <c r="H111" s="125">
        <v>3375000</v>
      </c>
      <c r="I111" s="125" t="s">
        <v>557</v>
      </c>
      <c r="J111" s="33" t="s">
        <v>243</v>
      </c>
      <c r="K111" s="125" t="s">
        <v>557</v>
      </c>
      <c r="L111" s="125" t="s">
        <v>245</v>
      </c>
    </row>
    <row r="112" spans="1:12">
      <c r="A112" s="2">
        <f t="shared" si="1"/>
        <v>111</v>
      </c>
      <c r="B112" s="7" t="str">
        <f>HYPERLINK("http://dpcrcdotnetprod.sannet.gov:255/CIPDetail.aspx?ID="&amp;FY20_Published[[#This Row],[Project Number]],C112)</f>
        <v>12362 Springhurst Dr. SD Emergency</v>
      </c>
      <c r="C112" s="32" t="s">
        <v>603</v>
      </c>
      <c r="D112" s="120" t="s">
        <v>585</v>
      </c>
      <c r="E112" s="33" t="s">
        <v>267</v>
      </c>
      <c r="F112" s="33" t="s">
        <v>262</v>
      </c>
      <c r="G112" s="125">
        <v>1000000</v>
      </c>
      <c r="H112" s="125">
        <v>1700000</v>
      </c>
      <c r="I112" s="125" t="s">
        <v>556</v>
      </c>
      <c r="J112" s="33" t="s">
        <v>243</v>
      </c>
      <c r="K112" s="125" t="s">
        <v>557</v>
      </c>
      <c r="L112" s="125" t="s">
        <v>244</v>
      </c>
    </row>
    <row r="113" spans="1:12">
      <c r="A113" s="2">
        <f t="shared" si="1"/>
        <v>112</v>
      </c>
      <c r="B113" s="7" t="str">
        <f>HYPERLINK("http://cipapp.sandiego.gov/CIPDetail.aspx?ID="&amp;FY20_Published[[#This Row],[Project Number]],C113)</f>
        <v>Accelerated TS Referral Group 1 South</v>
      </c>
      <c r="C113" s="32" t="s">
        <v>629</v>
      </c>
      <c r="D113" s="120" t="s">
        <v>66</v>
      </c>
      <c r="E113" s="33" t="s">
        <v>264</v>
      </c>
      <c r="F113" s="33" t="s">
        <v>0</v>
      </c>
      <c r="G113" s="125">
        <v>388556</v>
      </c>
      <c r="H113" s="125">
        <v>427412</v>
      </c>
      <c r="I113" s="125" t="s">
        <v>556</v>
      </c>
      <c r="J113" s="33" t="s">
        <v>245</v>
      </c>
      <c r="K113" s="125" t="s">
        <v>557</v>
      </c>
      <c r="L113" s="125" t="s">
        <v>244</v>
      </c>
    </row>
    <row r="114" spans="1:12">
      <c r="A114" s="2">
        <f t="shared" si="1"/>
        <v>113</v>
      </c>
      <c r="B114" s="7" t="str">
        <f>HYPERLINK("http://dpcrcdotnetprod.sannet.gov:255/CIPDetail.aspx?ID="&amp;FY20_Published[[#This Row],[Project Number]],C114)</f>
        <v>Rosecrans Street Median Improvements</v>
      </c>
      <c r="C114" s="32" t="s">
        <v>552</v>
      </c>
      <c r="D114" s="124" t="s">
        <v>363</v>
      </c>
      <c r="E114" s="33" t="s">
        <v>267</v>
      </c>
      <c r="F114" s="33" t="s">
        <v>241</v>
      </c>
      <c r="G114" s="125">
        <v>554000</v>
      </c>
      <c r="H114" s="125">
        <v>911000</v>
      </c>
      <c r="I114" s="125" t="s">
        <v>557</v>
      </c>
      <c r="J114" s="33" t="s">
        <v>243</v>
      </c>
      <c r="K114" s="125" t="s">
        <v>557</v>
      </c>
      <c r="L114" s="125" t="s">
        <v>245</v>
      </c>
    </row>
    <row r="115" spans="1:12">
      <c r="A115" s="2">
        <f t="shared" si="1"/>
        <v>114</v>
      </c>
      <c r="B115" s="7" t="str">
        <f>HYPERLINK("http://dpcrcdotnetprod.sannet.gov:255/CIPDetail.aspx?ID="&amp;FY20_Published[[#This Row],[Project Number]],C115)</f>
        <v>Street Resurfacing Mission Bay</v>
      </c>
      <c r="C115" s="32" t="s">
        <v>613</v>
      </c>
      <c r="D115" s="120" t="s">
        <v>62</v>
      </c>
      <c r="E115" s="33" t="s">
        <v>327</v>
      </c>
      <c r="F115" s="33" t="s">
        <v>241</v>
      </c>
      <c r="G115" s="125">
        <v>4973786.9929349599</v>
      </c>
      <c r="H115" s="125">
        <v>6606816.9918569</v>
      </c>
      <c r="I115" s="125" t="s">
        <v>557</v>
      </c>
      <c r="J115" s="33" t="s">
        <v>246</v>
      </c>
      <c r="K115" s="125" t="s">
        <v>557</v>
      </c>
      <c r="L115" s="125" t="s">
        <v>243</v>
      </c>
    </row>
    <row r="116" spans="1:12">
      <c r="A116" s="2">
        <f t="shared" si="1"/>
        <v>115</v>
      </c>
      <c r="B116" s="7" t="str">
        <f>HYPERLINK("http://dpcrcdotnetprod.sannet.gov:255/CIPDetail.aspx?ID="&amp;FY20_Published[[#This Row],[Project Number]],C116)</f>
        <v>Milton Street Pavement Replacement</v>
      </c>
      <c r="C116" s="32" t="s">
        <v>258</v>
      </c>
      <c r="D116" s="120" t="s">
        <v>252</v>
      </c>
      <c r="E116" s="33" t="s">
        <v>264</v>
      </c>
      <c r="F116" s="33" t="s">
        <v>261</v>
      </c>
      <c r="G116" s="125">
        <v>0</v>
      </c>
      <c r="H116" s="125">
        <v>110000</v>
      </c>
      <c r="I116" s="38" t="s">
        <v>556</v>
      </c>
      <c r="J116" s="14" t="s">
        <v>245</v>
      </c>
      <c r="K116" s="126" t="s">
        <v>557</v>
      </c>
      <c r="L116" s="125" t="s">
        <v>244</v>
      </c>
    </row>
    <row r="117" spans="1:12">
      <c r="A117" s="2">
        <f t="shared" si="1"/>
        <v>116</v>
      </c>
      <c r="B117" s="7" t="str">
        <f>HYPERLINK("http://dpcrcdotnetprod.sannet.gov:255/CIPDetail.aspx?ID="&amp;FY20_Published[[#This Row],[Project Number]],C117)</f>
        <v>Bay Ho Improv 2A (W)</v>
      </c>
      <c r="C117" s="32" t="s">
        <v>315</v>
      </c>
      <c r="D117" s="18" t="s">
        <v>299</v>
      </c>
      <c r="E117" s="33" t="s">
        <v>265</v>
      </c>
      <c r="F117" s="33" t="s">
        <v>0</v>
      </c>
      <c r="G117" s="125">
        <v>3317041</v>
      </c>
      <c r="H117" s="125">
        <v>4461119.2497512205</v>
      </c>
      <c r="I117" s="125" t="s">
        <v>557</v>
      </c>
      <c r="J117" s="33" t="s">
        <v>246</v>
      </c>
      <c r="K117" s="125" t="s">
        <v>557</v>
      </c>
      <c r="L117" s="125" t="s">
        <v>245</v>
      </c>
    </row>
    <row r="118" spans="1:12">
      <c r="A118" s="2">
        <f t="shared" si="1"/>
        <v>117</v>
      </c>
      <c r="B118" s="7" t="str">
        <f>HYPERLINK("http://dpcrcdotnetprod.sannet.gov:255/CIPDetail.aspx?ID="&amp;FY20_Published[[#This Row],[Project Number]],C118)</f>
        <v xml:space="preserve">Street Paving Group 1903 </v>
      </c>
      <c r="C118" s="32" t="s">
        <v>643</v>
      </c>
      <c r="D118" s="34" t="s">
        <v>250</v>
      </c>
      <c r="E118" s="33" t="s">
        <v>327</v>
      </c>
      <c r="F118" s="33" t="s">
        <v>0</v>
      </c>
      <c r="G118" s="125">
        <v>11000000</v>
      </c>
      <c r="H118" s="125">
        <v>12550000</v>
      </c>
      <c r="I118" s="125" t="s">
        <v>557</v>
      </c>
      <c r="J118" s="33" t="s">
        <v>246</v>
      </c>
      <c r="K118" s="125" t="s">
        <v>557</v>
      </c>
      <c r="L118" s="125" t="s">
        <v>245</v>
      </c>
    </row>
    <row r="119" spans="1:12">
      <c r="A119" s="2">
        <f t="shared" si="1"/>
        <v>118</v>
      </c>
      <c r="B119" s="7" t="str">
        <f>HYPERLINK("http://dpcrcdotnetprod.sannet.gov:255/CIPDetail.aspx?ID="&amp;FY20_Published[[#This Row],[Project Number]],C119)</f>
        <v>CMP Storm Drain Lining I</v>
      </c>
      <c r="C119" s="32" t="s">
        <v>587</v>
      </c>
      <c r="D119" s="18" t="s">
        <v>300</v>
      </c>
      <c r="E119" s="33" t="s">
        <v>263</v>
      </c>
      <c r="F119" s="33" t="s">
        <v>241</v>
      </c>
      <c r="G119" s="125">
        <v>385308.07</v>
      </c>
      <c r="H119" s="125">
        <v>511015.13</v>
      </c>
      <c r="I119" s="125" t="s">
        <v>557</v>
      </c>
      <c r="J119" s="33" t="s">
        <v>244</v>
      </c>
      <c r="K119" s="125" t="s">
        <v>557</v>
      </c>
      <c r="L119" s="125" t="s">
        <v>244</v>
      </c>
    </row>
    <row r="120" spans="1:12">
      <c r="A120" s="2">
        <f t="shared" si="1"/>
        <v>119</v>
      </c>
      <c r="B120" s="7" t="str">
        <f>HYPERLINK("http://dpcrcdotnetprod.sannet.gov:255/CIPDetail.aspx?ID="&amp;FY20_Published[[#This Row],[Project Number]],C120)</f>
        <v>Park Villa Drive Water &amp; Sewer Main Replacement (S)</v>
      </c>
      <c r="C120" s="32" t="s">
        <v>554</v>
      </c>
      <c r="D120" s="120" t="s">
        <v>337</v>
      </c>
      <c r="E120" s="33" t="s">
        <v>264</v>
      </c>
      <c r="F120" s="33" t="s">
        <v>241</v>
      </c>
      <c r="G120" s="125">
        <v>165716.12</v>
      </c>
      <c r="H120" s="125">
        <v>240687.2</v>
      </c>
      <c r="I120" s="38" t="s">
        <v>557</v>
      </c>
      <c r="J120" s="14" t="s">
        <v>244</v>
      </c>
      <c r="K120" s="126" t="s">
        <v>557</v>
      </c>
      <c r="L120" s="125" t="s">
        <v>246</v>
      </c>
    </row>
    <row r="121" spans="1:12">
      <c r="A121" s="2">
        <f t="shared" si="1"/>
        <v>120</v>
      </c>
      <c r="B121" s="7" t="str">
        <f>HYPERLINK("http://dpcrcdotnetprod.sannet.gov:255/CIPDetail.aspx?ID="&amp;FY20_Published[[#This Row],[Project Number]],C121)</f>
        <v>Park Villa Drive Water &amp; Sewer Main Replacement (W)</v>
      </c>
      <c r="C121" s="32" t="s">
        <v>555</v>
      </c>
      <c r="D121" t="s">
        <v>338</v>
      </c>
      <c r="E121" s="33" t="s">
        <v>264</v>
      </c>
      <c r="F121" s="33" t="s">
        <v>241</v>
      </c>
      <c r="G121" s="125">
        <v>422396</v>
      </c>
      <c r="H121" s="125">
        <v>725067.88</v>
      </c>
      <c r="I121" s="38" t="s">
        <v>557</v>
      </c>
      <c r="J121" s="14" t="s">
        <v>244</v>
      </c>
      <c r="K121" s="126" t="s">
        <v>557</v>
      </c>
      <c r="L121" s="125" t="s">
        <v>246</v>
      </c>
    </row>
    <row r="122" spans="1:12">
      <c r="A122" s="2">
        <f t="shared" si="1"/>
        <v>121</v>
      </c>
      <c r="B122" s="7" t="str">
        <f>HYPERLINK("http://dpcrcdotnetprod.sannet.gov:255/CIPDetail.aspx?ID="&amp;FY20_Published[[#This Row],[Project Number]],C122)</f>
        <v>Coast Bl Sea Cave Emerg Stablz Project</v>
      </c>
      <c r="C122" s="32" t="s">
        <v>259</v>
      </c>
      <c r="D122" s="18" t="s">
        <v>253</v>
      </c>
      <c r="E122" s="33" t="s">
        <v>267</v>
      </c>
      <c r="F122" s="33" t="s">
        <v>262</v>
      </c>
      <c r="G122" s="125">
        <v>3500000</v>
      </c>
      <c r="H122" s="125">
        <v>4016323.49</v>
      </c>
      <c r="I122" s="125" t="s">
        <v>557</v>
      </c>
      <c r="J122" s="33" t="s">
        <v>244</v>
      </c>
      <c r="K122" s="125" t="s">
        <v>557</v>
      </c>
      <c r="L122" s="125" t="s">
        <v>244</v>
      </c>
    </row>
    <row r="123" spans="1:12">
      <c r="A123" s="2">
        <f t="shared" si="1"/>
        <v>122</v>
      </c>
      <c r="B123" s="7" t="str">
        <f>HYPERLINK("http://dpcrcdotnetprod.sannet.gov:255/CIPDetail.aspx?ID="&amp;FY20_Published[[#This Row],[Project Number]],C123)</f>
        <v>Pacific Beach Pipeline Paving</v>
      </c>
      <c r="C123" s="32" t="s">
        <v>953</v>
      </c>
      <c r="D123" s="18" t="s">
        <v>950</v>
      </c>
      <c r="E123" s="33" t="s">
        <v>265</v>
      </c>
      <c r="F123" s="33" t="s">
        <v>0</v>
      </c>
      <c r="G123" s="125">
        <v>1098557</v>
      </c>
      <c r="H123" s="125">
        <v>43782.333333333336</v>
      </c>
      <c r="I123" s="125" t="s">
        <v>557</v>
      </c>
      <c r="J123" s="33" t="s">
        <v>246</v>
      </c>
      <c r="K123" s="125" t="s">
        <v>557</v>
      </c>
      <c r="L123" s="125" t="s">
        <v>243</v>
      </c>
    </row>
    <row r="124" spans="1:12">
      <c r="A124" s="2">
        <f t="shared" si="1"/>
        <v>123</v>
      </c>
      <c r="B124" s="7" t="str">
        <f>HYPERLINK("http://cipapp.sandiego.gov/CIPDetail.aspx?ID="&amp;FY20_Published[[#This Row],[Project Number]],C124)</f>
        <v>CMP Storm Drain Lining II</v>
      </c>
      <c r="C124" s="32" t="s">
        <v>646</v>
      </c>
      <c r="D124" s="18" t="s">
        <v>626</v>
      </c>
      <c r="E124" s="33" t="s">
        <v>263</v>
      </c>
      <c r="F124" s="33" t="s">
        <v>241</v>
      </c>
      <c r="G124" s="125">
        <v>1620799.9973743199</v>
      </c>
      <c r="H124" s="125">
        <v>2391399.9969705702</v>
      </c>
      <c r="I124" s="125" t="s">
        <v>557</v>
      </c>
      <c r="J124" s="33" t="s">
        <v>245</v>
      </c>
      <c r="K124" s="125" t="s">
        <v>557</v>
      </c>
      <c r="L124" s="125" t="s">
        <v>245</v>
      </c>
    </row>
    <row r="125" spans="1:12">
      <c r="A125" s="2">
        <f t="shared" si="1"/>
        <v>124</v>
      </c>
      <c r="B125" s="7" t="str">
        <f>HYPERLINK("http://dpcrcdotnetprod.sannet.gov:255/CIPDetail.aspx?ID="&amp;FY20_Published[[#This Row],[Project Number]],C125)</f>
        <v>CMP Storm Drain Lining III</v>
      </c>
      <c r="C125" s="32" t="s">
        <v>647</v>
      </c>
      <c r="D125" s="18" t="s">
        <v>627</v>
      </c>
      <c r="E125" s="33" t="s">
        <v>263</v>
      </c>
      <c r="F125" s="33" t="s">
        <v>241</v>
      </c>
      <c r="G125" s="125">
        <v>559200</v>
      </c>
      <c r="H125" s="125">
        <v>827799.99985585012</v>
      </c>
      <c r="I125" s="125" t="s">
        <v>557</v>
      </c>
      <c r="J125" s="33" t="s">
        <v>245</v>
      </c>
      <c r="K125" s="125" t="s">
        <v>557</v>
      </c>
      <c r="L125" s="125" t="s">
        <v>245</v>
      </c>
    </row>
    <row r="126" spans="1:12">
      <c r="A126" s="2">
        <f t="shared" si="1"/>
        <v>125</v>
      </c>
      <c r="B126" s="7" t="str">
        <f>HYPERLINK("http://dpcrcdotnetprod.sannet.gov:255/CIPDetail.aspx?ID="&amp;FY20_Published[[#This Row],[Project Number]],C126)</f>
        <v>Gamma Street Mini-Park ADA Improvements</v>
      </c>
      <c r="C126" s="32" t="s">
        <v>186</v>
      </c>
      <c r="D126" s="120" t="s">
        <v>61</v>
      </c>
      <c r="E126" s="33" t="s">
        <v>319</v>
      </c>
      <c r="F126" s="33" t="s">
        <v>0</v>
      </c>
      <c r="G126" s="125">
        <v>607649</v>
      </c>
      <c r="H126" s="125">
        <v>1449999.99812447</v>
      </c>
      <c r="I126" s="125" t="s">
        <v>557</v>
      </c>
      <c r="J126" s="33" t="s">
        <v>246</v>
      </c>
      <c r="K126" s="125" t="s">
        <v>557</v>
      </c>
      <c r="L126" s="125" t="s">
        <v>245</v>
      </c>
    </row>
    <row r="127" spans="1:12">
      <c r="A127" s="2">
        <f t="shared" si="1"/>
        <v>126</v>
      </c>
      <c r="B127" s="7" t="str">
        <f>HYPERLINK("http://dpcrcdotnetprod.sannet.gov:255/CIPDetail.aspx?ID="&amp;FY20_Published[[#This Row],[Project Number]],C127)</f>
        <v>J Street Mini Park Improvement</v>
      </c>
      <c r="C127" s="32" t="s">
        <v>185</v>
      </c>
      <c r="D127" s="120" t="s">
        <v>58</v>
      </c>
      <c r="E127" s="33" t="s">
        <v>319</v>
      </c>
      <c r="F127" s="33" t="s">
        <v>0</v>
      </c>
      <c r="G127" s="125">
        <v>545999.99975181802</v>
      </c>
      <c r="H127" s="125">
        <v>1224999.9991551701</v>
      </c>
      <c r="I127" s="125" t="s">
        <v>557</v>
      </c>
      <c r="J127" s="33" t="s">
        <v>246</v>
      </c>
      <c r="K127" s="125" t="s">
        <v>557</v>
      </c>
      <c r="L127" s="125" t="s">
        <v>245</v>
      </c>
    </row>
    <row r="128" spans="1:12">
      <c r="A128" s="2">
        <f t="shared" si="1"/>
        <v>127</v>
      </c>
      <c r="B128" s="7" t="str">
        <f>HYPERLINK("http://dpcrcdotnetprod.sannet.gov:255/CIPDetail.aspx?ID="&amp;FY20_Published[[#This Row],[Project Number]],C128)</f>
        <v>Dennery Ranch Neighborhood Park</v>
      </c>
      <c r="C128" s="32" t="s">
        <v>316</v>
      </c>
      <c r="D128" s="120" t="s">
        <v>302</v>
      </c>
      <c r="E128" s="33" t="s">
        <v>321</v>
      </c>
      <c r="F128" s="33" t="s">
        <v>322</v>
      </c>
      <c r="G128" s="125">
        <v>5069999.9685045499</v>
      </c>
      <c r="H128" s="125">
        <v>15099999.9685045</v>
      </c>
      <c r="I128" s="125" t="s">
        <v>557</v>
      </c>
      <c r="J128" s="33" t="s">
        <v>244</v>
      </c>
      <c r="K128" s="125" t="s">
        <v>557</v>
      </c>
      <c r="L128" s="125" t="s">
        <v>245</v>
      </c>
    </row>
    <row r="129" spans="1:12">
      <c r="A129" s="2">
        <f t="shared" si="1"/>
        <v>128</v>
      </c>
      <c r="B129" s="7" t="str">
        <f>HYPERLINK("http://cipapp.sandiego.gov/CIPDetail.aspx?ID="&amp;FY20_Published[[#This Row],[Project Number]],C129)</f>
        <v>Miramar Road I-805 Easterly Ramps</v>
      </c>
      <c r="C129" s="32" t="s">
        <v>707</v>
      </c>
      <c r="D129" s="120" t="s">
        <v>56</v>
      </c>
      <c r="E129" s="33" t="s">
        <v>327</v>
      </c>
      <c r="F129" s="33" t="s">
        <v>0</v>
      </c>
      <c r="G129" s="125">
        <v>1410603</v>
      </c>
      <c r="H129" s="125">
        <v>8126074.7614491796</v>
      </c>
      <c r="I129" s="125" t="s">
        <v>557</v>
      </c>
      <c r="J129" s="33" t="s">
        <v>243</v>
      </c>
      <c r="K129" s="125" t="s">
        <v>557</v>
      </c>
      <c r="L129" s="125" t="s">
        <v>245</v>
      </c>
    </row>
    <row r="130" spans="1:12">
      <c r="A130" s="2">
        <f t="shared" si="1"/>
        <v>129</v>
      </c>
      <c r="B130" s="7" t="str">
        <f>HYPERLINK("http://dpcrcdotnetprod.sannet.gov:255/CIPDetail.aspx?ID="&amp;FY20_Published[[#This Row],[Project Number]],C130)</f>
        <v>FAIRBROOK NEIGHBORHOOD PARK - DEVELOPMEN</v>
      </c>
      <c r="C130" s="32" t="s">
        <v>951</v>
      </c>
      <c r="D130" t="s">
        <v>365</v>
      </c>
      <c r="E130" s="33" t="s">
        <v>319</v>
      </c>
      <c r="F130" s="33" t="s">
        <v>0</v>
      </c>
      <c r="G130" s="125">
        <v>4142812.75</v>
      </c>
      <c r="H130" s="125">
        <v>6045539.84998143</v>
      </c>
      <c r="I130" s="125" t="s">
        <v>557</v>
      </c>
      <c r="J130" s="33" t="s">
        <v>243</v>
      </c>
      <c r="K130" s="125" t="s">
        <v>557</v>
      </c>
      <c r="L130" s="125" t="s">
        <v>245</v>
      </c>
    </row>
    <row r="131" spans="1:12">
      <c r="A131" s="2">
        <f t="shared" ref="A131:A143" si="2">A130+1</f>
        <v>130</v>
      </c>
      <c r="B131" s="7" t="str">
        <f>HYPERLINK("http://cipapp.sandiego.gov/CIPDetail.aspx?ID="&amp;FY20_Published[[#This Row],[Project Number]],C131)</f>
        <v>North Park Mini-Park</v>
      </c>
      <c r="C131" s="32" t="s">
        <v>640</v>
      </c>
      <c r="D131" s="120" t="s">
        <v>53</v>
      </c>
      <c r="E131" s="33" t="s">
        <v>319</v>
      </c>
      <c r="F131" s="33" t="s">
        <v>0</v>
      </c>
      <c r="G131" s="125">
        <v>2759751</v>
      </c>
      <c r="H131" s="125">
        <v>4641460.9963356601</v>
      </c>
      <c r="I131" s="125" t="s">
        <v>557</v>
      </c>
      <c r="J131" s="33" t="s">
        <v>244</v>
      </c>
      <c r="K131" s="125" t="s">
        <v>557</v>
      </c>
      <c r="L131" s="125" t="s">
        <v>243</v>
      </c>
    </row>
    <row r="132" spans="1:12">
      <c r="A132" s="2">
        <f t="shared" si="2"/>
        <v>131</v>
      </c>
      <c r="B132" s="7" t="str">
        <f>HYPERLINK("http://dpcrcdotnetprod.sannet.gov:255/CIPDetail.aspx?ID="&amp;FY20_Published[[#This Row],[Project Number]],C132)</f>
        <v>Montezuma PPL/Mid City Pipeline Ph 2</v>
      </c>
      <c r="C132" s="32" t="s">
        <v>226</v>
      </c>
      <c r="D132" s="120" t="s">
        <v>11</v>
      </c>
      <c r="E132" s="33" t="s">
        <v>265</v>
      </c>
      <c r="F132" s="33" t="s">
        <v>0</v>
      </c>
      <c r="G132" s="125">
        <v>33639377.145583399</v>
      </c>
      <c r="H132" s="125">
        <v>46001751.829118103</v>
      </c>
      <c r="I132" s="125" t="s">
        <v>556</v>
      </c>
      <c r="J132" s="33" t="s">
        <v>243</v>
      </c>
      <c r="K132" s="125" t="s">
        <v>557</v>
      </c>
      <c r="L132" s="125" t="s">
        <v>246</v>
      </c>
    </row>
    <row r="133" spans="1:12">
      <c r="A133" s="2">
        <f t="shared" si="2"/>
        <v>132</v>
      </c>
      <c r="B133" s="7" t="str">
        <f>HYPERLINK("http://dpcrcdotnetprod.sannet.gov:255/CIPDetail.aspx?ID="&amp;FY20_Published[[#This Row],[Project Number]],C133)</f>
        <v>Otay Mesa Truck Route Phase 4</v>
      </c>
      <c r="C133" s="32" t="s">
        <v>164</v>
      </c>
      <c r="D133" s="120" t="s">
        <v>51</v>
      </c>
      <c r="E133" s="33" t="s">
        <v>327</v>
      </c>
      <c r="F133" s="33" t="s">
        <v>0</v>
      </c>
      <c r="G133" s="125">
        <v>9970150</v>
      </c>
      <c r="H133" s="125">
        <v>16404743.9633027</v>
      </c>
      <c r="I133" s="125" t="s">
        <v>557</v>
      </c>
      <c r="J133" s="33" t="s">
        <v>244</v>
      </c>
      <c r="K133" s="125" t="s">
        <v>557</v>
      </c>
      <c r="L133" s="125" t="s">
        <v>243</v>
      </c>
    </row>
    <row r="134" spans="1:12">
      <c r="A134" s="2">
        <f t="shared" si="2"/>
        <v>133</v>
      </c>
      <c r="B134" s="7" t="str">
        <f>HYPERLINK("http://cipapp.sandiego.gov/CIPDetail.aspx?ID="&amp;FY20_Published[[#This Row],[Project Number]],C134)</f>
        <v>Canyonside Community Park Improvements</v>
      </c>
      <c r="C134" s="32" t="s">
        <v>260</v>
      </c>
      <c r="D134" s="120" t="s">
        <v>254</v>
      </c>
      <c r="E134" s="33" t="s">
        <v>268</v>
      </c>
      <c r="F134" s="33" t="s">
        <v>0</v>
      </c>
      <c r="G134" s="125">
        <v>1041250</v>
      </c>
      <c r="H134" s="125">
        <v>1751125.64554306</v>
      </c>
      <c r="I134" s="125" t="s">
        <v>556</v>
      </c>
      <c r="J134" s="33" t="s">
        <v>243</v>
      </c>
      <c r="K134" s="125" t="s">
        <v>557</v>
      </c>
      <c r="L134" s="125" t="s">
        <v>244</v>
      </c>
    </row>
    <row r="135" spans="1:12">
      <c r="A135" s="2">
        <f t="shared" si="2"/>
        <v>134</v>
      </c>
      <c r="B135" s="7" t="str">
        <f>HYPERLINK("http://cipapp.sandiego.gov/CIPDetail.aspx?ID="&amp;FY20_Published[[#This Row],[Project Number]],C135)</f>
        <v>PACIFIC BEACH PIPELINE SOUTH (W)</v>
      </c>
      <c r="C135" s="32" t="s">
        <v>641</v>
      </c>
      <c r="D135" s="123" t="s">
        <v>617</v>
      </c>
      <c r="E135" s="33" t="s">
        <v>265</v>
      </c>
      <c r="F135" s="33" t="s">
        <v>0</v>
      </c>
      <c r="G135" s="125">
        <v>31380170.970217202</v>
      </c>
      <c r="H135" s="125">
        <v>39360749.989412703</v>
      </c>
      <c r="I135" s="125" t="s">
        <v>557</v>
      </c>
      <c r="J135" s="33" t="s">
        <v>246</v>
      </c>
      <c r="K135" s="125" t="s">
        <v>557</v>
      </c>
      <c r="L135" s="125" t="s">
        <v>243</v>
      </c>
    </row>
    <row r="136" spans="1:12">
      <c r="A136" s="2">
        <f t="shared" si="2"/>
        <v>135</v>
      </c>
      <c r="B136" s="7" t="str">
        <f>HYPERLINK("http://dpcrcdotnetprod.sannet.gov:255/CIPDetail.aspx?ID="&amp;FY20_Published[[#This Row],[Project Number]],C136)</f>
        <v>Otay 1st/2nd PPL West of Highland Avenue</v>
      </c>
      <c r="C136" s="32" t="s">
        <v>223</v>
      </c>
      <c r="D136" s="120" t="s">
        <v>10</v>
      </c>
      <c r="E136" s="33" t="s">
        <v>265</v>
      </c>
      <c r="F136" s="33" t="s">
        <v>0</v>
      </c>
      <c r="G136" s="125">
        <v>20178901.640000001</v>
      </c>
      <c r="H136" s="125">
        <v>29440499.957369301</v>
      </c>
      <c r="I136" s="125" t="s">
        <v>557</v>
      </c>
      <c r="J136" s="33" t="s">
        <v>244</v>
      </c>
      <c r="K136" s="125" t="s">
        <v>557</v>
      </c>
      <c r="L136" s="125" t="s">
        <v>246</v>
      </c>
    </row>
    <row r="137" spans="1:12">
      <c r="A137" s="2">
        <f t="shared" si="2"/>
        <v>136</v>
      </c>
      <c r="B137" s="7" t="str">
        <f>HYPERLINK("http://dpcrcdotnetprod.sannet.gov:255/CIPDetail.aspx?ID="&amp;FY20_Published[[#This Row],[Project Number]],C137)</f>
        <v>La Jolla Village/I-805 Landscape Maint</v>
      </c>
      <c r="C137" s="32" t="s">
        <v>324</v>
      </c>
      <c r="D137" s="18" t="s">
        <v>323</v>
      </c>
      <c r="E137" s="33" t="s">
        <v>263</v>
      </c>
      <c r="F137" s="33" t="s">
        <v>0</v>
      </c>
      <c r="G137" s="125">
        <v>358000</v>
      </c>
      <c r="H137" s="125">
        <v>549999.95267192996</v>
      </c>
      <c r="I137" s="125" t="s">
        <v>557</v>
      </c>
      <c r="J137" s="33" t="s">
        <v>243</v>
      </c>
      <c r="K137" s="125" t="s">
        <v>557</v>
      </c>
      <c r="L137" s="125" t="s">
        <v>245</v>
      </c>
    </row>
    <row r="138" spans="1:12">
      <c r="A138" s="2">
        <f t="shared" si="2"/>
        <v>137</v>
      </c>
      <c r="B138" s="7" t="str">
        <f>HYPERLINK("http://dpcrcdotnetprod.sannet.gov:255/CIPDetail.aspx?ID="&amp;FY20_Published[[#This Row],[Project Number]],C138)</f>
        <v>Alvarado Trunk Sewer Phase IV</v>
      </c>
      <c r="C138" s="32" t="s">
        <v>157</v>
      </c>
      <c r="D138" t="s">
        <v>48</v>
      </c>
      <c r="E138" s="33" t="s">
        <v>264</v>
      </c>
      <c r="F138" s="33" t="s">
        <v>0</v>
      </c>
      <c r="G138" s="125">
        <v>54999999.949000001</v>
      </c>
      <c r="H138" s="125">
        <v>66999999.471895903</v>
      </c>
      <c r="I138" s="125" t="s">
        <v>557</v>
      </c>
      <c r="J138" s="33" t="s">
        <v>243</v>
      </c>
      <c r="K138" s="125" t="s">
        <v>557</v>
      </c>
      <c r="L138" s="125" t="s">
        <v>245</v>
      </c>
    </row>
    <row r="139" spans="1:12">
      <c r="A139" s="2">
        <f t="shared" si="2"/>
        <v>138</v>
      </c>
      <c r="B139" s="7" t="str">
        <f>HYPERLINK("http://dpcrcdotnetprod.sannet.gov:255/CIPDetail.aspx?ID="&amp;FY20_Published[[#This Row],[Project Number]],C139)</f>
        <v>Torrey Highlands Neighborhood Park Upgra</v>
      </c>
      <c r="C139" s="32" t="s">
        <v>184</v>
      </c>
      <c r="D139" s="120" t="s">
        <v>45</v>
      </c>
      <c r="E139" s="33" t="s">
        <v>319</v>
      </c>
      <c r="F139" s="33" t="s">
        <v>0</v>
      </c>
      <c r="G139" s="125">
        <v>659999.99960400001</v>
      </c>
      <c r="H139" s="125">
        <v>1027937.99960343</v>
      </c>
      <c r="I139" s="125" t="s">
        <v>557</v>
      </c>
      <c r="J139" s="33" t="s">
        <v>246</v>
      </c>
      <c r="K139" s="126" t="s">
        <v>557</v>
      </c>
      <c r="L139" s="125" t="s">
        <v>245</v>
      </c>
    </row>
    <row r="140" spans="1:12">
      <c r="A140" s="2">
        <f t="shared" si="2"/>
        <v>139</v>
      </c>
      <c r="B140" s="7" t="str">
        <f>HYPERLINK("http://dpcrcdotnetprod.sannet.gov:255/CIPDetail.aspx?ID="&amp;FY20_Published[[#This Row],[Project Number]],C140)</f>
        <v>Villa Monserate Neigh Park Upgrades</v>
      </c>
      <c r="C140" s="32" t="s">
        <v>173</v>
      </c>
      <c r="D140" s="120" t="s">
        <v>28</v>
      </c>
      <c r="E140" s="33" t="s">
        <v>319</v>
      </c>
      <c r="F140" s="33" t="s">
        <v>0</v>
      </c>
      <c r="G140" s="125">
        <v>887184</v>
      </c>
      <c r="H140" s="125">
        <v>1707221.0377654999</v>
      </c>
      <c r="I140" s="125" t="s">
        <v>557</v>
      </c>
      <c r="J140" s="33" t="s">
        <v>246</v>
      </c>
      <c r="K140" s="126" t="s">
        <v>557</v>
      </c>
      <c r="L140" s="125" t="s">
        <v>243</v>
      </c>
    </row>
    <row r="141" spans="1:12">
      <c r="A141" s="2">
        <f t="shared" si="2"/>
        <v>140</v>
      </c>
      <c r="B141" s="7" t="str">
        <f>HYPERLINK("http://dpcrcdotnetprod.sannet.gov:255/CIPDetail.aspx?ID="&amp;FY20_Published[[#This Row],[Project Number]],C141)</f>
        <v>Market St-47th ST to Euclid Complete St</v>
      </c>
      <c r="C141" s="32" t="s">
        <v>181</v>
      </c>
      <c r="D141" s="120" t="s">
        <v>43</v>
      </c>
      <c r="E141" s="33" t="s">
        <v>263</v>
      </c>
      <c r="F141" s="33" t="s">
        <v>0</v>
      </c>
      <c r="G141" s="125">
        <v>5505836</v>
      </c>
      <c r="H141" s="125">
        <v>9115587.8536235504</v>
      </c>
      <c r="I141" s="125" t="s">
        <v>557</v>
      </c>
      <c r="J141" s="33" t="s">
        <v>243</v>
      </c>
      <c r="K141" s="125" t="s">
        <v>557</v>
      </c>
      <c r="L141" s="125" t="s">
        <v>245</v>
      </c>
    </row>
    <row r="142" spans="1:12">
      <c r="A142" s="2">
        <f t="shared" si="2"/>
        <v>141</v>
      </c>
      <c r="B142" s="7" t="str">
        <f>HYPERLINK("http://dpcrcdotnetprod.sannet.gov:255/CIPDetail.aspx?ID="&amp;FY20_Published[[#This Row],[Project Number]],C142)</f>
        <v>Balboa Pk Bud Kearns Aquatic Complex Imp</v>
      </c>
      <c r="C142" s="32" t="s">
        <v>219</v>
      </c>
      <c r="D142" s="120" t="s">
        <v>42</v>
      </c>
      <c r="E142" s="33" t="s">
        <v>319</v>
      </c>
      <c r="F142" s="33" t="s">
        <v>0</v>
      </c>
      <c r="G142" s="125">
        <v>2241186.9999667602</v>
      </c>
      <c r="H142" s="125">
        <v>3693999.99823074</v>
      </c>
      <c r="I142" s="125" t="s">
        <v>557</v>
      </c>
      <c r="J142" s="33" t="s">
        <v>246</v>
      </c>
      <c r="K142" s="125" t="s">
        <v>557</v>
      </c>
      <c r="L142" s="125" t="s">
        <v>245</v>
      </c>
    </row>
    <row r="143" spans="1:12">
      <c r="A143" s="2">
        <f t="shared" si="2"/>
        <v>142</v>
      </c>
      <c r="B143" s="7" t="str">
        <f>HYPERLINK("http://cipapp.sandiego.gov/CIPDetail.aspx?ID="&amp;FY20_Published[[#This Row],[Project Number]],C143)</f>
        <v>Police Range Refurbishment Phase II</v>
      </c>
      <c r="C143" s="32" t="s">
        <v>224</v>
      </c>
      <c r="D143" s="120" t="s">
        <v>39</v>
      </c>
      <c r="E143" s="33" t="s">
        <v>248</v>
      </c>
      <c r="F143" s="33" t="s">
        <v>0</v>
      </c>
      <c r="G143" s="125">
        <v>10998313</v>
      </c>
      <c r="H143" s="125">
        <v>12599999.998043001</v>
      </c>
      <c r="I143" s="125" t="s">
        <v>556</v>
      </c>
      <c r="J143" s="33" t="s">
        <v>245</v>
      </c>
      <c r="K143" s="125" t="s">
        <v>557</v>
      </c>
      <c r="L143" s="125" t="s">
        <v>246</v>
      </c>
    </row>
    <row r="144" spans="1:12">
      <c r="A144" s="2"/>
      <c r="B144" s="7"/>
      <c r="C144" s="26"/>
      <c r="D144" s="31"/>
      <c r="E144" s="30"/>
      <c r="F144" s="29"/>
      <c r="G144" s="27"/>
      <c r="H144" s="27"/>
      <c r="I144" s="28"/>
      <c r="J144" s="5"/>
      <c r="K144" s="28"/>
      <c r="L144" s="5"/>
    </row>
    <row r="145" spans="1:12">
      <c r="A145" s="19"/>
      <c r="B145" s="19"/>
      <c r="C145" s="20"/>
      <c r="D145" s="25" t="str">
        <f>SUBTOTAL(103,D2:D143)&amp;" CIP Projects"</f>
        <v>142 CIP Projects</v>
      </c>
      <c r="E145" s="21"/>
      <c r="F145" s="21"/>
      <c r="G145" s="22">
        <f>SUBTOTAL(109,FY20_Published[Estimated Total Contract Cost ($)])</f>
        <v>655999959.06376445</v>
      </c>
      <c r="H145" s="22">
        <f>SUBTOTAL(109,FY20_Published[Estimated Total Project Cost ($)])</f>
        <v>871891476.91716218</v>
      </c>
      <c r="I145" s="23"/>
      <c r="J145" s="24"/>
      <c r="K145" s="23"/>
      <c r="L145" s="24"/>
    </row>
  </sheetData>
  <phoneticPr fontId="16" type="noConversion"/>
  <conditionalFormatting sqref="D144">
    <cfRule type="duplicateValues" dxfId="146" priority="1890"/>
  </conditionalFormatting>
  <conditionalFormatting sqref="C3:C144">
    <cfRule type="duplicateValues" dxfId="145" priority="1902"/>
  </conditionalFormatting>
  <conditionalFormatting sqref="D2:D143">
    <cfRule type="duplicateValues" dxfId="144" priority="1904"/>
  </conditionalFormatting>
  <pageMargins left="0.7" right="0.7" top="0.92647058823529405" bottom="0.75" header="0.3" footer="0.3"/>
  <pageSetup scale="40" fitToHeight="0" orientation="landscape" verticalDpi="1200" r:id="rId1"/>
  <headerFooter>
    <oddHeader>&amp;L&amp;"Open Sans,Bold"&amp;20Forecast of Projects to be Awarded 
&amp;"Open Sans,Regular"&amp;16FY-20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7"/>
  <sheetViews>
    <sheetView workbookViewId="0">
      <selection activeCell="A20" sqref="A20"/>
    </sheetView>
  </sheetViews>
  <sheetFormatPr baseColWidth="10" defaultColWidth="8.83203125" defaultRowHeight="15"/>
  <cols>
    <col min="1" max="1" width="62.5" bestFit="1" customWidth="1"/>
    <col min="2" max="2" width="36.5" bestFit="1" customWidth="1"/>
    <col min="3" max="3" width="26.33203125" bestFit="1" customWidth="1"/>
  </cols>
  <sheetData>
    <row r="1" spans="1:3" ht="21">
      <c r="A1" s="12" t="s">
        <v>27</v>
      </c>
    </row>
    <row r="3" spans="1:3">
      <c r="A3" s="13" t="s">
        <v>26</v>
      </c>
      <c r="B3" s="13" t="s">
        <v>24</v>
      </c>
      <c r="C3" s="13" t="s">
        <v>25</v>
      </c>
    </row>
    <row r="4" spans="1:3">
      <c r="A4" s="129" t="s">
        <v>268</v>
      </c>
      <c r="B4" s="15">
        <v>1857376.5999951591</v>
      </c>
      <c r="C4" s="15">
        <v>3458024.4851570306</v>
      </c>
    </row>
    <row r="5" spans="1:3">
      <c r="A5" s="129" t="s">
        <v>247</v>
      </c>
      <c r="B5" s="15">
        <v>1002999.99764091</v>
      </c>
      <c r="C5" s="15">
        <v>1810165.9971153799</v>
      </c>
    </row>
    <row r="6" spans="1:3">
      <c r="A6" s="129" t="s">
        <v>319</v>
      </c>
      <c r="B6" s="15">
        <v>31352296.104302965</v>
      </c>
      <c r="C6" s="15">
        <v>45637942.564033076</v>
      </c>
    </row>
    <row r="7" spans="1:3">
      <c r="A7" s="129" t="s">
        <v>321</v>
      </c>
      <c r="B7" s="15">
        <v>5069999.9685045499</v>
      </c>
      <c r="C7" s="15">
        <v>15099999.9685045</v>
      </c>
    </row>
    <row r="8" spans="1:3">
      <c r="A8" s="129" t="s">
        <v>265</v>
      </c>
      <c r="B8" s="15">
        <v>172190525.55568963</v>
      </c>
      <c r="C8" s="15">
        <v>228069656.42727172</v>
      </c>
    </row>
    <row r="9" spans="1:3">
      <c r="A9" s="129" t="s">
        <v>264</v>
      </c>
      <c r="B9" s="15">
        <v>125581236.46752861</v>
      </c>
      <c r="C9" s="15">
        <v>160843546.88773495</v>
      </c>
    </row>
    <row r="10" spans="1:3">
      <c r="A10" s="129" t="s">
        <v>248</v>
      </c>
      <c r="B10" s="15">
        <v>10998313</v>
      </c>
      <c r="C10" s="15">
        <v>12599999.998043001</v>
      </c>
    </row>
    <row r="11" spans="1:3">
      <c r="A11" s="129" t="s">
        <v>267</v>
      </c>
      <c r="B11" s="15">
        <v>51421043.591258802</v>
      </c>
      <c r="C11" s="15">
        <v>63707716.043279633</v>
      </c>
    </row>
    <row r="12" spans="1:3">
      <c r="A12" s="129" t="s">
        <v>327</v>
      </c>
      <c r="B12" s="15">
        <v>71806104.662087053</v>
      </c>
      <c r="C12" s="15">
        <v>98192595.367632195</v>
      </c>
    </row>
    <row r="13" spans="1:3">
      <c r="A13" s="129" t="s">
        <v>263</v>
      </c>
      <c r="B13" s="15">
        <v>22914045.047857836</v>
      </c>
      <c r="C13" s="15">
        <v>32816634.910143442</v>
      </c>
    </row>
    <row r="14" spans="1:3">
      <c r="A14" s="129" t="s">
        <v>317</v>
      </c>
      <c r="B14" s="15">
        <v>2371188.9988989308</v>
      </c>
      <c r="C14" s="15">
        <v>3653276.688266119</v>
      </c>
    </row>
    <row r="15" spans="1:3">
      <c r="A15" s="129" t="s">
        <v>266</v>
      </c>
      <c r="B15" s="15">
        <v>158026000</v>
      </c>
      <c r="C15" s="15">
        <v>204100000</v>
      </c>
    </row>
    <row r="16" spans="1:3">
      <c r="A16" s="129" t="s">
        <v>320</v>
      </c>
      <c r="B16" s="15">
        <v>1408829.07</v>
      </c>
      <c r="C16" s="15">
        <v>1901917.57998125</v>
      </c>
    </row>
    <row r="17" spans="1:3">
      <c r="A17" s="14" t="s">
        <v>149</v>
      </c>
      <c r="B17" s="15">
        <v>655999959.06376445</v>
      </c>
      <c r="C17" s="15">
        <v>871891476.9171623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43"/>
  <sheetViews>
    <sheetView workbookViewId="0">
      <selection activeCell="A124" sqref="A124"/>
    </sheetView>
  </sheetViews>
  <sheetFormatPr baseColWidth="10" defaultColWidth="8.83203125" defaultRowHeight="15"/>
  <cols>
    <col min="1" max="1" width="21.1640625" customWidth="1"/>
    <col min="2" max="2" width="52.5" bestFit="1" customWidth="1"/>
    <col min="4" max="4" width="42.83203125" bestFit="1" customWidth="1"/>
  </cols>
  <sheetData>
    <row r="1" spans="1:4" ht="41" thickBot="1">
      <c r="A1" s="48" t="s">
        <v>242</v>
      </c>
      <c r="B1" s="119" t="s">
        <v>16</v>
      </c>
      <c r="C1" s="119" t="s">
        <v>651</v>
      </c>
      <c r="D1" s="119" t="s">
        <v>636</v>
      </c>
    </row>
    <row r="2" spans="1:4" hidden="1">
      <c r="A2" s="108" t="s">
        <v>337</v>
      </c>
      <c r="B2" t="s">
        <v>554</v>
      </c>
      <c r="C2" t="str">
        <f>IF(IFERROR(VLOOKUP(Table2[[#This Row],[Project Number]],'Forecast of Projects'!$1:$1048576,1,0),"No")="No","No","Yes")</f>
        <v>No</v>
      </c>
    </row>
    <row r="3" spans="1:4" hidden="1">
      <c r="A3" s="108" t="s">
        <v>338</v>
      </c>
      <c r="B3" t="s">
        <v>555</v>
      </c>
      <c r="C3" t="str">
        <f>IF(IFERROR(VLOOKUP(Table2[[#This Row],[Project Number]],'Forecast of Projects'!$1:$1048576,1,0),"No")="No","No","Yes")</f>
        <v>No</v>
      </c>
    </row>
    <row r="4" spans="1:4" hidden="1">
      <c r="A4" s="109" t="s">
        <v>616</v>
      </c>
      <c r="B4" t="s">
        <v>618</v>
      </c>
      <c r="C4" t="str">
        <f>IF(IFERROR(VLOOKUP(Table2[[#This Row],[Project Number]],'Forecast of Projects'!$1:$1048576,1,0),"No")="No","No","Yes")</f>
        <v>No</v>
      </c>
    </row>
    <row r="5" spans="1:4" hidden="1">
      <c r="A5" s="110" t="s">
        <v>115</v>
      </c>
      <c r="B5" t="s">
        <v>612</v>
      </c>
      <c r="C5" t="str">
        <f>IF(IFERROR(VLOOKUP(Table2[[#This Row],[Project Number]],'Forecast of Projects'!$1:$1048576,1,0),"No")="No","No","Yes")</f>
        <v>No</v>
      </c>
    </row>
    <row r="6" spans="1:4" hidden="1">
      <c r="A6" s="111" t="s">
        <v>5</v>
      </c>
      <c r="B6" t="s">
        <v>235</v>
      </c>
      <c r="C6" t="str">
        <f>IF(IFERROR(VLOOKUP(Table2[[#This Row],[Project Number]],'Forecast of Projects'!$1:$1048576,1,0),"No")="No","No","Yes")</f>
        <v>No</v>
      </c>
    </row>
    <row r="7" spans="1:4" hidden="1">
      <c r="A7" s="110" t="s">
        <v>136</v>
      </c>
      <c r="B7" t="s">
        <v>202</v>
      </c>
      <c r="C7" t="str">
        <f>IF(IFERROR(VLOOKUP(Table2[[#This Row],[Project Number]],'Forecast of Projects'!$1:$1048576,1,0),"No")="No","No","Yes")</f>
        <v>No</v>
      </c>
    </row>
    <row r="8" spans="1:4" hidden="1">
      <c r="A8" s="111" t="s">
        <v>134</v>
      </c>
      <c r="B8" t="s">
        <v>229</v>
      </c>
      <c r="C8" t="str">
        <f>IF(IFERROR(VLOOKUP(Table2[[#This Row],[Project Number]],'Forecast of Projects'!$1:$1048576,1,0),"No")="No","No","Yes")</f>
        <v>No</v>
      </c>
    </row>
    <row r="9" spans="1:4" hidden="1">
      <c r="A9" s="110" t="s">
        <v>119</v>
      </c>
      <c r="B9" t="s">
        <v>590</v>
      </c>
      <c r="C9" t="str">
        <f>IF(IFERROR(VLOOKUP(Table2[[#This Row],[Project Number]],'Forecast of Projects'!$1:$1048576,1,0),"No")="No","No","Yes")</f>
        <v>No</v>
      </c>
    </row>
    <row r="10" spans="1:4" hidden="1">
      <c r="A10" s="111" t="s">
        <v>114</v>
      </c>
      <c r="B10" t="s">
        <v>608</v>
      </c>
      <c r="C10" t="str">
        <f>IF(IFERROR(VLOOKUP(Table2[[#This Row],[Project Number]],'Forecast of Projects'!$1:$1048576,1,0),"No")="No","No","Yes")</f>
        <v>No</v>
      </c>
    </row>
    <row r="11" spans="1:4">
      <c r="A11" s="110" t="s">
        <v>4</v>
      </c>
      <c r="B11" t="s">
        <v>637</v>
      </c>
      <c r="C11" s="72" t="str">
        <f>IF(IFERROR(VLOOKUP(Table2[[#This Row],[Project Number]],'Forecast of Projects'!$1:$1048576,1,0),"No")="No","No","Yes")</f>
        <v>No</v>
      </c>
      <c r="D11" t="s">
        <v>653</v>
      </c>
    </row>
    <row r="12" spans="1:4" hidden="1">
      <c r="A12" s="111" t="s">
        <v>583</v>
      </c>
      <c r="B12" t="s">
        <v>256</v>
      </c>
      <c r="C12" t="str">
        <f>IF(IFERROR(VLOOKUP(Table2[[#This Row],[Project Number]],'Forecast of Projects'!$1:$1048576,1,0),"No")="No","No","Yes")</f>
        <v>No</v>
      </c>
    </row>
    <row r="13" spans="1:4" hidden="1">
      <c r="A13" s="110" t="s">
        <v>30</v>
      </c>
      <c r="B13" t="s">
        <v>240</v>
      </c>
      <c r="C13" t="str">
        <f>IF(IFERROR(VLOOKUP(Table2[[#This Row],[Project Number]],'Forecast of Projects'!$1:$1048576,1,0),"No")="No","No","Yes")</f>
        <v>No</v>
      </c>
    </row>
    <row r="14" spans="1:4">
      <c r="A14" s="111" t="s">
        <v>251</v>
      </c>
      <c r="B14" t="s">
        <v>638</v>
      </c>
      <c r="C14" s="71" t="str">
        <f>IF(IFERROR(VLOOKUP(Table2[[#This Row],[Project Number]],'Forecast of Projects'!$1:$1048576,1,0),"No")="No","No","Yes")</f>
        <v>No</v>
      </c>
      <c r="D14" t="s">
        <v>654</v>
      </c>
    </row>
    <row r="15" spans="1:4" hidden="1">
      <c r="A15" s="110" t="s">
        <v>252</v>
      </c>
      <c r="B15" t="s">
        <v>258</v>
      </c>
      <c r="C15" t="str">
        <f>IF(IFERROR(VLOOKUP(Table2[[#This Row],[Project Number]],'Forecast of Projects'!$1:$1048576,1,0),"No")="No","No","Yes")</f>
        <v>No</v>
      </c>
    </row>
    <row r="16" spans="1:4" hidden="1">
      <c r="A16" s="111" t="s">
        <v>34</v>
      </c>
      <c r="B16" t="s">
        <v>239</v>
      </c>
      <c r="C16" t="str">
        <f>IF(IFERROR(VLOOKUP(Table2[[#This Row],[Project Number]],'Forecast of Projects'!$1:$1048576,1,0),"No")="No","No","Yes")</f>
        <v>No</v>
      </c>
    </row>
    <row r="17" spans="1:3" hidden="1">
      <c r="A17" s="110" t="s">
        <v>254</v>
      </c>
      <c r="B17" t="s">
        <v>260</v>
      </c>
      <c r="C17" t="str">
        <f>IF(IFERROR(VLOOKUP(Table2[[#This Row],[Project Number]],'Forecast of Projects'!$1:$1048576,1,0),"No")="No","No","Yes")</f>
        <v>No</v>
      </c>
    </row>
    <row r="18" spans="1:3" hidden="1">
      <c r="A18" s="111" t="s">
        <v>585</v>
      </c>
      <c r="B18" t="s">
        <v>603</v>
      </c>
      <c r="C18" t="str">
        <f>IF(IFERROR(VLOOKUP(Table2[[#This Row],[Project Number]],'Forecast of Projects'!$1:$1048576,1,0),"No")="No","No","Yes")</f>
        <v>No</v>
      </c>
    </row>
    <row r="19" spans="1:3" hidden="1">
      <c r="A19" s="110" t="s">
        <v>274</v>
      </c>
      <c r="B19" t="s">
        <v>307</v>
      </c>
      <c r="C19" t="str">
        <f>IF(IFERROR(VLOOKUP(Table2[[#This Row],[Project Number]],'Forecast of Projects'!$1:$1048576,1,0),"No")="No","No","Yes")</f>
        <v>No</v>
      </c>
    </row>
    <row r="20" spans="1:3" hidden="1">
      <c r="A20" s="111" t="s">
        <v>33</v>
      </c>
      <c r="B20" t="s">
        <v>237</v>
      </c>
      <c r="C20" t="str">
        <f>IF(IFERROR(VLOOKUP(Table2[[#This Row],[Project Number]],'Forecast of Projects'!$1:$1048576,1,0),"No")="No","No","Yes")</f>
        <v>No</v>
      </c>
    </row>
    <row r="21" spans="1:3" hidden="1">
      <c r="A21" s="110" t="s">
        <v>584</v>
      </c>
      <c r="B21" t="s">
        <v>257</v>
      </c>
      <c r="C21" t="str">
        <f>IF(IFERROR(VLOOKUP(Table2[[#This Row],[Project Number]],'Forecast of Projects'!$1:$1048576,1,0),"No")="No","No","Yes")</f>
        <v>No</v>
      </c>
    </row>
    <row r="22" spans="1:3" hidden="1">
      <c r="A22" s="111" t="s">
        <v>582</v>
      </c>
      <c r="B22" t="s">
        <v>255</v>
      </c>
      <c r="C22" t="str">
        <f>IF(IFERROR(VLOOKUP(Table2[[#This Row],[Project Number]],'Forecast of Projects'!$1:$1048576,1,0),"No")="No","No","Yes")</f>
        <v>No</v>
      </c>
    </row>
    <row r="23" spans="1:3" hidden="1">
      <c r="A23" s="110" t="s">
        <v>7</v>
      </c>
      <c r="B23" t="s">
        <v>234</v>
      </c>
      <c r="C23" t="str">
        <f>IF(IFERROR(VLOOKUP(Table2[[#This Row],[Project Number]],'Forecast of Projects'!$1:$1048576,1,0),"No")="No","No","Yes")</f>
        <v>No</v>
      </c>
    </row>
    <row r="24" spans="1:3" hidden="1">
      <c r="A24" s="111" t="s">
        <v>69</v>
      </c>
      <c r="B24" t="s">
        <v>222</v>
      </c>
      <c r="C24" t="str">
        <f>IF(IFERROR(VLOOKUP(Table2[[#This Row],[Project Number]],'Forecast of Projects'!$1:$1048576,1,0),"No")="No","No","Yes")</f>
        <v>No</v>
      </c>
    </row>
    <row r="25" spans="1:3" hidden="1">
      <c r="A25" s="112" t="s">
        <v>105</v>
      </c>
      <c r="B25" t="s">
        <v>221</v>
      </c>
      <c r="C25" t="str">
        <f>IF(IFERROR(VLOOKUP(Table2[[#This Row],[Project Number]],'Forecast of Projects'!$1:$1048576,1,0),"No")="No","No","Yes")</f>
        <v>No</v>
      </c>
    </row>
    <row r="26" spans="1:3" hidden="1">
      <c r="A26" s="111" t="s">
        <v>66</v>
      </c>
      <c r="B26" t="s">
        <v>629</v>
      </c>
      <c r="C26" t="str">
        <f>IF(IFERROR(VLOOKUP(Table2[[#This Row],[Project Number]],'Forecast of Projects'!$1:$1048576,1,0),"No")="No","No","Yes")</f>
        <v>No</v>
      </c>
    </row>
    <row r="27" spans="1:3" hidden="1">
      <c r="A27" s="112" t="s">
        <v>131</v>
      </c>
      <c r="B27" t="s">
        <v>160</v>
      </c>
      <c r="C27" t="str">
        <f>IF(IFERROR(VLOOKUP(Table2[[#This Row],[Project Number]],'Forecast of Projects'!$1:$1048576,1,0),"No")="No","No","Yes")</f>
        <v>No</v>
      </c>
    </row>
    <row r="28" spans="1:3" hidden="1">
      <c r="A28" s="111" t="s">
        <v>3</v>
      </c>
      <c r="B28" t="s">
        <v>236</v>
      </c>
      <c r="C28" t="str">
        <f>IF(IFERROR(VLOOKUP(Table2[[#This Row],[Project Number]],'Forecast of Projects'!$1:$1048576,1,0),"No")="No","No","Yes")</f>
        <v>No</v>
      </c>
    </row>
    <row r="29" spans="1:3" hidden="1">
      <c r="A29" s="112" t="s">
        <v>253</v>
      </c>
      <c r="B29" t="s">
        <v>259</v>
      </c>
      <c r="C29" t="str">
        <f>IF(IFERROR(VLOOKUP(Table2[[#This Row],[Project Number]],'Forecast of Projects'!$1:$1048576,1,0),"No")="No","No","Yes")</f>
        <v>No</v>
      </c>
    </row>
    <row r="30" spans="1:3" hidden="1">
      <c r="A30" s="111" t="s">
        <v>99</v>
      </c>
      <c r="B30" t="s">
        <v>233</v>
      </c>
      <c r="C30" t="str">
        <f>IF(IFERROR(VLOOKUP(Table2[[#This Row],[Project Number]],'Forecast of Projects'!$1:$1048576,1,0),"No")="No","No","Yes")</f>
        <v>No</v>
      </c>
    </row>
    <row r="31" spans="1:3" hidden="1">
      <c r="A31" s="110" t="s">
        <v>2</v>
      </c>
      <c r="B31" t="s">
        <v>238</v>
      </c>
      <c r="C31" t="str">
        <f>IF(IFERROR(VLOOKUP(Table2[[#This Row],[Project Number]],'Forecast of Projects'!$1:$1048576,1,0),"No")="No","No","Yes")</f>
        <v>No</v>
      </c>
    </row>
    <row r="32" spans="1:3" hidden="1">
      <c r="A32" s="111" t="s">
        <v>287</v>
      </c>
      <c r="B32" t="s">
        <v>312</v>
      </c>
      <c r="C32" t="str">
        <f>IF(IFERROR(VLOOKUP(Table2[[#This Row],[Project Number]],'Forecast of Projects'!$1:$1048576,1,0),"No")="No","No","Yes")</f>
        <v>No</v>
      </c>
    </row>
    <row r="33" spans="1:3" hidden="1">
      <c r="A33" s="110" t="s">
        <v>102</v>
      </c>
      <c r="B33" t="s">
        <v>615</v>
      </c>
      <c r="C33" t="str">
        <f>IF(IFERROR(VLOOKUP(Table2[[#This Row],[Project Number]],'Forecast of Projects'!$1:$1048576,1,0),"No")="No","No","Yes")</f>
        <v>No</v>
      </c>
    </row>
    <row r="34" spans="1:3" hidden="1">
      <c r="A34" s="111" t="s">
        <v>104</v>
      </c>
      <c r="B34" t="s">
        <v>614</v>
      </c>
      <c r="C34" t="str">
        <f>IF(IFERROR(VLOOKUP(Table2[[#This Row],[Project Number]],'Forecast of Projects'!$1:$1048576,1,0),"No")="No","No","Yes")</f>
        <v>No</v>
      </c>
    </row>
    <row r="35" spans="1:3" hidden="1">
      <c r="A35" s="110" t="s">
        <v>108</v>
      </c>
      <c r="B35" t="s">
        <v>218</v>
      </c>
      <c r="C35" t="str">
        <f>IF(IFERROR(VLOOKUP(Table2[[#This Row],[Project Number]],'Forecast of Projects'!$1:$1048576,1,0),"No")="No","No","Yes")</f>
        <v>No</v>
      </c>
    </row>
    <row r="36" spans="1:3" hidden="1">
      <c r="A36" s="113" t="s">
        <v>343</v>
      </c>
      <c r="B36" t="s">
        <v>620</v>
      </c>
      <c r="C36" t="str">
        <f>IF(IFERROR(VLOOKUP(Table2[[#This Row],[Project Number]],'Forecast of Projects'!$1:$1048576,1,0),"No")="No","No","Yes")</f>
        <v>No</v>
      </c>
    </row>
    <row r="37" spans="1:3" hidden="1">
      <c r="A37" s="110" t="s">
        <v>11</v>
      </c>
      <c r="B37" t="s">
        <v>226</v>
      </c>
      <c r="C37" t="str">
        <f>IF(IFERROR(VLOOKUP(Table2[[#This Row],[Project Number]],'Forecast of Projects'!$1:$1048576,1,0),"No")="No","No","Yes")</f>
        <v>No</v>
      </c>
    </row>
    <row r="38" spans="1:3" hidden="1">
      <c r="A38" s="111" t="s">
        <v>130</v>
      </c>
      <c r="B38" t="s">
        <v>207</v>
      </c>
      <c r="C38" t="str">
        <f>IF(IFERROR(VLOOKUP(Table2[[#This Row],[Project Number]],'Forecast of Projects'!$1:$1048576,1,0),"No")="No","No","Yes")</f>
        <v>No</v>
      </c>
    </row>
    <row r="39" spans="1:3" hidden="1">
      <c r="A39" s="110" t="s">
        <v>72</v>
      </c>
      <c r="B39" t="s">
        <v>167</v>
      </c>
      <c r="C39" t="str">
        <f>IF(IFERROR(VLOOKUP(Table2[[#This Row],[Project Number]],'Forecast of Projects'!$1:$1048576,1,0),"No")="No","No","Yes")</f>
        <v>No</v>
      </c>
    </row>
    <row r="40" spans="1:3" hidden="1">
      <c r="A40" s="114" t="s">
        <v>391</v>
      </c>
      <c r="B40" t="s">
        <v>305</v>
      </c>
      <c r="C40" t="str">
        <f>IF(IFERROR(VLOOKUP(Table2[[#This Row],[Project Number]],'Forecast of Projects'!$1:$1048576,1,0),"No")="No","No","Yes")</f>
        <v>No</v>
      </c>
    </row>
    <row r="41" spans="1:3" hidden="1">
      <c r="A41" s="110" t="s">
        <v>135</v>
      </c>
      <c r="B41" t="s">
        <v>305</v>
      </c>
      <c r="C41" t="str">
        <f>IF(IFERROR(VLOOKUP(Table2[[#This Row],[Project Number]],'Forecast of Projects'!$1:$1048576,1,0),"No")="No","No","Yes")</f>
        <v>No</v>
      </c>
    </row>
    <row r="42" spans="1:3" hidden="1">
      <c r="A42" s="111" t="s">
        <v>31</v>
      </c>
      <c r="B42" t="s">
        <v>230</v>
      </c>
      <c r="C42" t="str">
        <f>IF(IFERROR(VLOOKUP(Table2[[#This Row],[Project Number]],'Forecast of Projects'!$1:$1048576,1,0),"No")="No","No","Yes")</f>
        <v>No</v>
      </c>
    </row>
    <row r="43" spans="1:3" hidden="1">
      <c r="A43" s="110" t="s">
        <v>71</v>
      </c>
      <c r="B43" t="s">
        <v>166</v>
      </c>
      <c r="C43" t="str">
        <f>IF(IFERROR(VLOOKUP(Table2[[#This Row],[Project Number]],'Forecast of Projects'!$1:$1048576,1,0),"No")="No","No","Yes")</f>
        <v>No</v>
      </c>
    </row>
    <row r="44" spans="1:3" hidden="1">
      <c r="A44" s="113" t="s">
        <v>300</v>
      </c>
      <c r="B44" t="s">
        <v>587</v>
      </c>
      <c r="C44" t="str">
        <f>IF(IFERROR(VLOOKUP(Table2[[#This Row],[Project Number]],'Forecast of Projects'!$1:$1048576,1,0),"No")="No","No","Yes")</f>
        <v>No</v>
      </c>
    </row>
    <row r="45" spans="1:3" hidden="1">
      <c r="A45" s="110" t="s">
        <v>112</v>
      </c>
      <c r="B45" t="s">
        <v>197</v>
      </c>
      <c r="C45" t="str">
        <f>IF(IFERROR(VLOOKUP(Table2[[#This Row],[Project Number]],'Forecast of Projects'!$1:$1048576,1,0),"No")="No","No","Yes")</f>
        <v>No</v>
      </c>
    </row>
    <row r="46" spans="1:3" hidden="1">
      <c r="A46" s="111" t="s">
        <v>129</v>
      </c>
      <c r="B46" t="s">
        <v>588</v>
      </c>
      <c r="C46" t="str">
        <f>IF(IFERROR(VLOOKUP(Table2[[#This Row],[Project Number]],'Forecast of Projects'!$1:$1048576,1,0),"No")="No","No","Yes")</f>
        <v>No</v>
      </c>
    </row>
    <row r="47" spans="1:3" hidden="1">
      <c r="A47" s="110" t="s">
        <v>92</v>
      </c>
      <c r="B47" t="s">
        <v>206</v>
      </c>
      <c r="C47" t="str">
        <f>IF(IFERROR(VLOOKUP(Table2[[#This Row],[Project Number]],'Forecast of Projects'!$1:$1048576,1,0),"No")="No","No","Yes")</f>
        <v>No</v>
      </c>
    </row>
    <row r="48" spans="1:3" hidden="1">
      <c r="A48" s="111" t="s">
        <v>395</v>
      </c>
      <c r="B48" t="s">
        <v>639</v>
      </c>
      <c r="C48" t="str">
        <f>IF(IFERROR(VLOOKUP(Table2[[#This Row],[Project Number]],'Forecast of Projects'!$1:$1048576,1,0),"No")="No","No","Yes")</f>
        <v>No</v>
      </c>
    </row>
    <row r="49" spans="1:3" hidden="1">
      <c r="A49" s="110" t="s">
        <v>297</v>
      </c>
      <c r="B49" t="s">
        <v>313</v>
      </c>
      <c r="C49" t="str">
        <f>IF(IFERROR(VLOOKUP(Table2[[#This Row],[Project Number]],'Forecast of Projects'!$1:$1048576,1,0),"No")="No","No","Yes")</f>
        <v>No</v>
      </c>
    </row>
    <row r="50" spans="1:3" hidden="1">
      <c r="A50" s="111" t="s">
        <v>91</v>
      </c>
      <c r="B50" t="s">
        <v>205</v>
      </c>
      <c r="C50" t="str">
        <f>IF(IFERROR(VLOOKUP(Table2[[#This Row],[Project Number]],'Forecast of Projects'!$1:$1048576,1,0),"No")="No","No","Yes")</f>
        <v>No</v>
      </c>
    </row>
    <row r="51" spans="1:3" hidden="1">
      <c r="A51" s="110" t="s">
        <v>39</v>
      </c>
      <c r="B51" t="s">
        <v>224</v>
      </c>
      <c r="C51" t="str">
        <f>IF(IFERROR(VLOOKUP(Table2[[#This Row],[Project Number]],'Forecast of Projects'!$1:$1048576,1,0),"No")="No","No","Yes")</f>
        <v>No</v>
      </c>
    </row>
    <row r="52" spans="1:3" hidden="1">
      <c r="A52" s="111" t="s">
        <v>141</v>
      </c>
      <c r="B52" t="s">
        <v>227</v>
      </c>
      <c r="C52" t="str">
        <f>IF(IFERROR(VLOOKUP(Table2[[#This Row],[Project Number]],'Forecast of Projects'!$1:$1048576,1,0),"No")="No","No","Yes")</f>
        <v>No</v>
      </c>
    </row>
    <row r="53" spans="1:3" hidden="1">
      <c r="A53" s="110" t="s">
        <v>76</v>
      </c>
      <c r="B53" t="s">
        <v>217</v>
      </c>
      <c r="C53" t="str">
        <f>IF(IFERROR(VLOOKUP(Table2[[#This Row],[Project Number]],'Forecast of Projects'!$1:$1048576,1,0),"No")="No","No","Yes")</f>
        <v>No</v>
      </c>
    </row>
    <row r="54" spans="1:3" hidden="1">
      <c r="A54" s="111" t="s">
        <v>75</v>
      </c>
      <c r="B54" t="s">
        <v>216</v>
      </c>
      <c r="C54" t="str">
        <f>IF(IFERROR(VLOOKUP(Table2[[#This Row],[Project Number]],'Forecast of Projects'!$1:$1048576,1,0),"No")="No","No","Yes")</f>
        <v>No</v>
      </c>
    </row>
    <row r="55" spans="1:3" hidden="1">
      <c r="A55" s="110" t="s">
        <v>10</v>
      </c>
      <c r="B55" t="s">
        <v>223</v>
      </c>
      <c r="C55" t="str">
        <f>IF(IFERROR(VLOOKUP(Table2[[#This Row],[Project Number]],'Forecast of Projects'!$1:$1048576,1,0),"No")="No","No","Yes")</f>
        <v>No</v>
      </c>
    </row>
    <row r="56" spans="1:3" hidden="1">
      <c r="A56" s="111" t="s">
        <v>113</v>
      </c>
      <c r="B56" t="s">
        <v>607</v>
      </c>
      <c r="C56" t="str">
        <f>IF(IFERROR(VLOOKUP(Table2[[#This Row],[Project Number]],'Forecast of Projects'!$1:$1048576,1,0),"No")="No","No","Yes")</f>
        <v>No</v>
      </c>
    </row>
    <row r="57" spans="1:3" hidden="1">
      <c r="A57" s="110" t="s">
        <v>124</v>
      </c>
      <c r="B57" t="s">
        <v>213</v>
      </c>
      <c r="C57" t="str">
        <f>IF(IFERROR(VLOOKUP(Table2[[#This Row],[Project Number]],'Forecast of Projects'!$1:$1048576,1,0),"No")="No","No","Yes")</f>
        <v>No</v>
      </c>
    </row>
    <row r="58" spans="1:3" hidden="1">
      <c r="A58" s="111" t="s">
        <v>120</v>
      </c>
      <c r="B58" t="s">
        <v>188</v>
      </c>
      <c r="C58" t="str">
        <f>IF(IFERROR(VLOOKUP(Table2[[#This Row],[Project Number]],'Forecast of Projects'!$1:$1048576,1,0),"No")="No","No","Yes")</f>
        <v>No</v>
      </c>
    </row>
    <row r="59" spans="1:3" hidden="1">
      <c r="A59" s="110" t="s">
        <v>88</v>
      </c>
      <c r="B59" t="s">
        <v>187</v>
      </c>
      <c r="C59" t="str">
        <f>IF(IFERROR(VLOOKUP(Table2[[#This Row],[Project Number]],'Forecast of Projects'!$1:$1048576,1,0),"No")="No","No","Yes")</f>
        <v>No</v>
      </c>
    </row>
    <row r="60" spans="1:3" hidden="1">
      <c r="A60" s="111" t="s">
        <v>140</v>
      </c>
      <c r="B60" t="s">
        <v>192</v>
      </c>
      <c r="C60" t="str">
        <f>IF(IFERROR(VLOOKUP(Table2[[#This Row],[Project Number]],'Forecast of Projects'!$1:$1048576,1,0),"No")="No","No","Yes")</f>
        <v>No</v>
      </c>
    </row>
    <row r="61" spans="1:3" hidden="1">
      <c r="A61" s="110" t="s">
        <v>380</v>
      </c>
      <c r="B61" t="s">
        <v>631</v>
      </c>
      <c r="C61" t="str">
        <f>IF(IFERROR(VLOOKUP(Table2[[#This Row],[Project Number]],'Forecast of Projects'!$1:$1048576,1,0),"No")="No","No","Yes")</f>
        <v>No</v>
      </c>
    </row>
    <row r="62" spans="1:3" hidden="1">
      <c r="A62" s="111" t="s">
        <v>89</v>
      </c>
      <c r="B62" t="s">
        <v>159</v>
      </c>
      <c r="C62" t="str">
        <f>IF(IFERROR(VLOOKUP(Table2[[#This Row],[Project Number]],'Forecast of Projects'!$1:$1048576,1,0),"No")="No","No","Yes")</f>
        <v>No</v>
      </c>
    </row>
    <row r="63" spans="1:3" hidden="1">
      <c r="A63" s="110" t="s">
        <v>77</v>
      </c>
      <c r="B63" t="s">
        <v>165</v>
      </c>
      <c r="C63" t="str">
        <f>IF(IFERROR(VLOOKUP(Table2[[#This Row],[Project Number]],'Forecast of Projects'!$1:$1048576,1,0),"No")="No","No","Yes")</f>
        <v>No</v>
      </c>
    </row>
    <row r="64" spans="1:3" hidden="1">
      <c r="A64" s="111" t="s">
        <v>62</v>
      </c>
      <c r="B64" t="s">
        <v>613</v>
      </c>
      <c r="C64" t="str">
        <f>IF(IFERROR(VLOOKUP(Table2[[#This Row],[Project Number]],'Forecast of Projects'!$1:$1048576,1,0),"No")="No","No","Yes")</f>
        <v>No</v>
      </c>
    </row>
    <row r="65" spans="1:3">
      <c r="A65" s="110" t="s">
        <v>53</v>
      </c>
      <c r="B65" t="s">
        <v>640</v>
      </c>
      <c r="C65" s="71" t="str">
        <f>IF(IFERROR(VLOOKUP(Table2[[#This Row],[Project Number]],'Forecast of Projects'!$1:$1048576,1,0),"No")="No","No","Yes")</f>
        <v>No</v>
      </c>
    </row>
    <row r="66" spans="1:3" hidden="1">
      <c r="A66" s="111" t="s">
        <v>51</v>
      </c>
      <c r="B66" t="s">
        <v>164</v>
      </c>
      <c r="C66" t="str">
        <f>IF(IFERROR(VLOOKUP(Table2[[#This Row],[Project Number]],'Forecast of Projects'!$1:$1048576,1,0),"No")="No","No","Yes")</f>
        <v>No</v>
      </c>
    </row>
    <row r="67" spans="1:3" hidden="1">
      <c r="A67" s="115" t="s">
        <v>617</v>
      </c>
      <c r="B67" t="s">
        <v>641</v>
      </c>
      <c r="C67" t="str">
        <f>IF(IFERROR(VLOOKUP(Table2[[#This Row],[Project Number]],'Forecast of Projects'!$1:$1048576,1,0),"No")="No","No","Yes")</f>
        <v>No</v>
      </c>
    </row>
    <row r="68" spans="1:3">
      <c r="A68" s="113" t="s">
        <v>633</v>
      </c>
      <c r="B68" t="s">
        <v>642</v>
      </c>
      <c r="C68" s="71" t="str">
        <f>IF(IFERROR(VLOOKUP(Table2[[#This Row],[Project Number]],'Forecast of Projects'!$1:$1048576,1,0),"No")="No","No","Yes")</f>
        <v>No</v>
      </c>
    </row>
    <row r="69" spans="1:3" hidden="1">
      <c r="A69" s="110" t="s">
        <v>250</v>
      </c>
      <c r="B69" t="s">
        <v>643</v>
      </c>
      <c r="C69" t="str">
        <f>IF(IFERROR(VLOOKUP(Table2[[#This Row],[Project Number]],'Forecast of Projects'!$1:$1048576,1,0),"No")="No","No","Yes")</f>
        <v>No</v>
      </c>
    </row>
    <row r="70" spans="1:3" hidden="1">
      <c r="A70" s="111" t="s">
        <v>147</v>
      </c>
      <c r="B70" t="s">
        <v>171</v>
      </c>
      <c r="C70" t="str">
        <f>IF(IFERROR(VLOOKUP(Table2[[#This Row],[Project Number]],'Forecast of Projects'!$1:$1048576,1,0),"No")="No","No","Yes")</f>
        <v>No</v>
      </c>
    </row>
    <row r="71" spans="1:3" hidden="1">
      <c r="A71" s="110" t="s">
        <v>146</v>
      </c>
      <c r="B71" t="s">
        <v>204</v>
      </c>
      <c r="C71" t="str">
        <f>IF(IFERROR(VLOOKUP(Table2[[#This Row],[Project Number]],'Forecast of Projects'!$1:$1048576,1,0),"No")="No","No","Yes")</f>
        <v>No</v>
      </c>
    </row>
    <row r="72" spans="1:3" hidden="1">
      <c r="A72" s="111" t="s">
        <v>145</v>
      </c>
      <c r="B72" t="s">
        <v>203</v>
      </c>
      <c r="C72" t="str">
        <f>IF(IFERROR(VLOOKUP(Table2[[#This Row],[Project Number]],'Forecast of Projects'!$1:$1048576,1,0),"No")="No","No","Yes")</f>
        <v>No</v>
      </c>
    </row>
    <row r="73" spans="1:3" hidden="1">
      <c r="A73" s="110" t="s">
        <v>9</v>
      </c>
      <c r="B73" t="s">
        <v>209</v>
      </c>
      <c r="C73" t="str">
        <f>IF(IFERROR(VLOOKUP(Table2[[#This Row],[Project Number]],'Forecast of Projects'!$1:$1048576,1,0),"No")="No","No","Yes")</f>
        <v>No</v>
      </c>
    </row>
    <row r="74" spans="1:3" hidden="1">
      <c r="A74" s="111" t="s">
        <v>379</v>
      </c>
      <c r="B74" t="s">
        <v>632</v>
      </c>
      <c r="C74" t="str">
        <f>IF(IFERROR(VLOOKUP(Table2[[#This Row],[Project Number]],'Forecast of Projects'!$1:$1048576,1,0),"No")="No","No","Yes")</f>
        <v>No</v>
      </c>
    </row>
    <row r="75" spans="1:3" hidden="1">
      <c r="A75" s="110" t="s">
        <v>139</v>
      </c>
      <c r="B75" t="s">
        <v>155</v>
      </c>
      <c r="C75" t="str">
        <f>IF(IFERROR(VLOOKUP(Table2[[#This Row],[Project Number]],'Forecast of Projects'!$1:$1048576,1,0),"No")="No","No","Yes")</f>
        <v>No</v>
      </c>
    </row>
    <row r="76" spans="1:3" hidden="1">
      <c r="A76" s="111" t="s">
        <v>1</v>
      </c>
      <c r="B76" t="s">
        <v>208</v>
      </c>
      <c r="C76" t="str">
        <f>IF(IFERROR(VLOOKUP(Table2[[#This Row],[Project Number]],'Forecast of Projects'!$1:$1048576,1,0),"No")="No","No","Yes")</f>
        <v>No</v>
      </c>
    </row>
    <row r="77" spans="1:3" hidden="1">
      <c r="A77" s="110" t="s">
        <v>133</v>
      </c>
      <c r="B77" t="s">
        <v>201</v>
      </c>
      <c r="C77" t="str">
        <f>IF(IFERROR(VLOOKUP(Table2[[#This Row],[Project Number]],'Forecast of Projects'!$1:$1048576,1,0),"No")="No","No","Yes")</f>
        <v>No</v>
      </c>
    </row>
    <row r="78" spans="1:3" hidden="1">
      <c r="A78" s="111" t="s">
        <v>132</v>
      </c>
      <c r="B78" t="s">
        <v>228</v>
      </c>
      <c r="C78" t="str">
        <f>IF(IFERROR(VLOOKUP(Table2[[#This Row],[Project Number]],'Forecast of Projects'!$1:$1048576,1,0),"No")="No","No","Yes")</f>
        <v>No</v>
      </c>
    </row>
    <row r="79" spans="1:3" hidden="1">
      <c r="A79" s="116" t="s">
        <v>393</v>
      </c>
      <c r="B79" t="s">
        <v>304</v>
      </c>
      <c r="C79" t="str">
        <f>IF(IFERROR(VLOOKUP(Table2[[#This Row],[Project Number]],'Forecast of Projects'!$1:$1048576,1,0),"No")="No","No","Yes")</f>
        <v>No</v>
      </c>
    </row>
    <row r="80" spans="1:3" hidden="1">
      <c r="A80" s="111" t="s">
        <v>278</v>
      </c>
      <c r="B80" t="s">
        <v>232</v>
      </c>
      <c r="C80" t="str">
        <f>IF(IFERROR(VLOOKUP(Table2[[#This Row],[Project Number]],'Forecast of Projects'!$1:$1048576,1,0),"No")="No","No","Yes")</f>
        <v>No</v>
      </c>
    </row>
    <row r="81" spans="1:4">
      <c r="A81" s="110" t="s">
        <v>279</v>
      </c>
      <c r="B81" t="s">
        <v>215</v>
      </c>
      <c r="C81" s="71" t="str">
        <f>IF(IFERROR(VLOOKUP(Table2[[#This Row],[Project Number]],'Forecast of Projects'!$1:$1048576,1,0),"No")="No","No","Yes")</f>
        <v>No</v>
      </c>
    </row>
    <row r="82" spans="1:4" hidden="1">
      <c r="A82" s="113" t="s">
        <v>148</v>
      </c>
      <c r="B82" t="s">
        <v>152</v>
      </c>
      <c r="C82" t="str">
        <f>IF(IFERROR(VLOOKUP(Table2[[#This Row],[Project Number]],'Forecast of Projects'!$1:$1048576,1,0),"No")="No","No","Yes")</f>
        <v>No</v>
      </c>
    </row>
    <row r="83" spans="1:4" hidden="1">
      <c r="A83" s="112" t="s">
        <v>271</v>
      </c>
      <c r="B83" t="s">
        <v>306</v>
      </c>
      <c r="C83" t="str">
        <f>IF(IFERROR(VLOOKUP(Table2[[#This Row],[Project Number]],'Forecast of Projects'!$1:$1048576,1,0),"No")="No","No","Yes")</f>
        <v>No</v>
      </c>
    </row>
    <row r="84" spans="1:4" hidden="1">
      <c r="A84" s="111" t="s">
        <v>280</v>
      </c>
      <c r="B84" t="s">
        <v>308</v>
      </c>
      <c r="C84" t="str">
        <f>IF(IFERROR(VLOOKUP(Table2[[#This Row],[Project Number]],'Forecast of Projects'!$1:$1048576,1,0),"No")="No","No","Yes")</f>
        <v>No</v>
      </c>
    </row>
    <row r="85" spans="1:4" hidden="1">
      <c r="A85" s="110" t="s">
        <v>6</v>
      </c>
      <c r="B85" t="s">
        <v>198</v>
      </c>
      <c r="C85" t="str">
        <f>IF(IFERROR(VLOOKUP(Table2[[#This Row],[Project Number]],'Forecast of Projects'!$1:$1048576,1,0),"No")="No","No","Yes")</f>
        <v>No</v>
      </c>
    </row>
    <row r="86" spans="1:4" hidden="1">
      <c r="A86" s="113" t="s">
        <v>117</v>
      </c>
      <c r="B86" t="s">
        <v>622</v>
      </c>
      <c r="C86" t="str">
        <f>IF(IFERROR(VLOOKUP(Table2[[#This Row],[Project Number]],'Forecast of Projects'!$1:$1048576,1,0),"No")="No","No","Yes")</f>
        <v>No</v>
      </c>
    </row>
    <row r="87" spans="1:4" hidden="1">
      <c r="A87" s="112" t="s">
        <v>126</v>
      </c>
      <c r="B87" t="s">
        <v>168</v>
      </c>
      <c r="C87" t="str">
        <f>IF(IFERROR(VLOOKUP(Table2[[#This Row],[Project Number]],'Forecast of Projects'!$1:$1048576,1,0),"No")="No","No","Yes")</f>
        <v>No</v>
      </c>
    </row>
    <row r="88" spans="1:4" hidden="1">
      <c r="A88" s="111" t="s">
        <v>122</v>
      </c>
      <c r="B88" t="s">
        <v>199</v>
      </c>
      <c r="C88" t="str">
        <f>IF(IFERROR(VLOOKUP(Table2[[#This Row],[Project Number]],'Forecast of Projects'!$1:$1048576,1,0),"No")="No","No","Yes")</f>
        <v>No</v>
      </c>
    </row>
    <row r="89" spans="1:4" hidden="1">
      <c r="A89" s="110" t="s">
        <v>118</v>
      </c>
      <c r="B89" t="s">
        <v>606</v>
      </c>
      <c r="C89" t="str">
        <f>IF(IFERROR(VLOOKUP(Table2[[#This Row],[Project Number]],'Forecast of Projects'!$1:$1048576,1,0),"No")="No","No","Yes")</f>
        <v>No</v>
      </c>
    </row>
    <row r="90" spans="1:4">
      <c r="A90" s="113" t="s">
        <v>634</v>
      </c>
      <c r="B90" t="s">
        <v>644</v>
      </c>
      <c r="C90" s="71" t="str">
        <f>IF(IFERROR(VLOOKUP(Table2[[#This Row],[Project Number]],'Forecast of Projects'!$1:$1048576,1,0),"No")="No","No","Yes")</f>
        <v>No</v>
      </c>
      <c r="D90" t="s">
        <v>655</v>
      </c>
    </row>
    <row r="91" spans="1:4" hidden="1">
      <c r="A91" s="112" t="s">
        <v>111</v>
      </c>
      <c r="B91" t="s">
        <v>156</v>
      </c>
      <c r="C91" t="str">
        <f>IF(IFERROR(VLOOKUP(Table2[[#This Row],[Project Number]],'Forecast of Projects'!$1:$1048576,1,0),"No")="No","No","Yes")</f>
        <v>No</v>
      </c>
    </row>
    <row r="92" spans="1:4" hidden="1">
      <c r="A92" s="111" t="s">
        <v>110</v>
      </c>
      <c r="B92" t="s">
        <v>183</v>
      </c>
      <c r="C92" t="str">
        <f>IF(IFERROR(VLOOKUP(Table2[[#This Row],[Project Number]],'Forecast of Projects'!$1:$1048576,1,0),"No")="No","No","Yes")</f>
        <v>No</v>
      </c>
    </row>
    <row r="93" spans="1:4" hidden="1">
      <c r="A93" s="110" t="s">
        <v>109</v>
      </c>
      <c r="B93" t="s">
        <v>182</v>
      </c>
      <c r="C93" t="str">
        <f>IF(IFERROR(VLOOKUP(Table2[[#This Row],[Project Number]],'Forecast of Projects'!$1:$1048576,1,0),"No")="No","No","Yes")</f>
        <v>No</v>
      </c>
    </row>
    <row r="94" spans="1:4" hidden="1">
      <c r="A94" s="111" t="s">
        <v>107</v>
      </c>
      <c r="B94" t="s">
        <v>179</v>
      </c>
      <c r="C94" t="str">
        <f>IF(IFERROR(VLOOKUP(Table2[[#This Row],[Project Number]],'Forecast of Projects'!$1:$1048576,1,0),"No")="No","No","Yes")</f>
        <v>No</v>
      </c>
    </row>
    <row r="95" spans="1:4" hidden="1">
      <c r="A95" s="110" t="s">
        <v>125</v>
      </c>
      <c r="B95" t="s">
        <v>214</v>
      </c>
      <c r="C95" t="str">
        <f>IF(IFERROR(VLOOKUP(Table2[[#This Row],[Project Number]],'Forecast of Projects'!$1:$1048576,1,0),"No")="No","No","Yes")</f>
        <v>No</v>
      </c>
    </row>
    <row r="96" spans="1:4" hidden="1">
      <c r="A96" s="111" t="s">
        <v>106</v>
      </c>
      <c r="B96" t="s">
        <v>180</v>
      </c>
      <c r="C96" t="str">
        <f>IF(IFERROR(VLOOKUP(Table2[[#This Row],[Project Number]],'Forecast of Projects'!$1:$1048576,1,0),"No")="No","No","Yes")</f>
        <v>No</v>
      </c>
    </row>
    <row r="97" spans="1:3" hidden="1">
      <c r="A97" s="110" t="s">
        <v>284</v>
      </c>
      <c r="B97" t="s">
        <v>309</v>
      </c>
      <c r="C97" t="str">
        <f>IF(IFERROR(VLOOKUP(Table2[[#This Row],[Project Number]],'Forecast of Projects'!$1:$1048576,1,0),"No")="No","No","Yes")</f>
        <v>No</v>
      </c>
    </row>
    <row r="98" spans="1:3" hidden="1">
      <c r="A98" s="113" t="s">
        <v>285</v>
      </c>
      <c r="B98" t="s">
        <v>310</v>
      </c>
      <c r="C98" t="str">
        <f>IF(IFERROR(VLOOKUP(Table2[[#This Row],[Project Number]],'Forecast of Projects'!$1:$1048576,1,0),"No")="No","No","Yes")</f>
        <v>No</v>
      </c>
    </row>
    <row r="99" spans="1:3" hidden="1">
      <c r="A99" s="110" t="s">
        <v>8</v>
      </c>
      <c r="B99" t="s">
        <v>191</v>
      </c>
      <c r="C99" t="str">
        <f>IF(IFERROR(VLOOKUP(Table2[[#This Row],[Project Number]],'Forecast of Projects'!$1:$1048576,1,0),"No")="No","No","Yes")</f>
        <v>No</v>
      </c>
    </row>
    <row r="100" spans="1:3" hidden="1">
      <c r="A100" s="111" t="s">
        <v>94</v>
      </c>
      <c r="B100" t="s">
        <v>154</v>
      </c>
      <c r="C100" t="str">
        <f>IF(IFERROR(VLOOKUP(Table2[[#This Row],[Project Number]],'Forecast of Projects'!$1:$1048576,1,0),"No")="No","No","Yes")</f>
        <v>No</v>
      </c>
    </row>
    <row r="101" spans="1:3" hidden="1">
      <c r="A101" s="112" t="s">
        <v>93</v>
      </c>
      <c r="B101" t="s">
        <v>153</v>
      </c>
      <c r="C101" t="str">
        <f>IF(IFERROR(VLOOKUP(Table2[[#This Row],[Project Number]],'Forecast of Projects'!$1:$1048576,1,0),"No")="No","No","Yes")</f>
        <v>No</v>
      </c>
    </row>
    <row r="102" spans="1:3" hidden="1">
      <c r="A102" s="111" t="s">
        <v>286</v>
      </c>
      <c r="B102" t="s">
        <v>311</v>
      </c>
      <c r="C102" t="str">
        <f>IF(IFERROR(VLOOKUP(Table2[[#This Row],[Project Number]],'Forecast of Projects'!$1:$1048576,1,0),"No")="No","No","Yes")</f>
        <v>No</v>
      </c>
    </row>
    <row r="103" spans="1:3" hidden="1">
      <c r="A103" s="112" t="s">
        <v>95</v>
      </c>
      <c r="B103" t="s">
        <v>151</v>
      </c>
      <c r="C103" t="str">
        <f>IF(IFERROR(VLOOKUP(Table2[[#This Row],[Project Number]],'Forecast of Projects'!$1:$1048576,1,0),"No")="No","No","Yes")</f>
        <v>No</v>
      </c>
    </row>
    <row r="104" spans="1:3" hidden="1">
      <c r="A104" s="113" t="s">
        <v>87</v>
      </c>
      <c r="B104" t="s">
        <v>169</v>
      </c>
      <c r="C104" t="str">
        <f>IF(IFERROR(VLOOKUP(Table2[[#This Row],[Project Number]],'Forecast of Projects'!$1:$1048576,1,0),"No")="No","No","Yes")</f>
        <v>No</v>
      </c>
    </row>
    <row r="105" spans="1:3" hidden="1">
      <c r="A105" s="112" t="s">
        <v>86</v>
      </c>
      <c r="B105" t="s">
        <v>150</v>
      </c>
      <c r="C105" t="str">
        <f>IF(IFERROR(VLOOKUP(Table2[[#This Row],[Project Number]],'Forecast of Projects'!$1:$1048576,1,0),"No")="No","No","Yes")</f>
        <v>No</v>
      </c>
    </row>
    <row r="106" spans="1:3" hidden="1">
      <c r="A106" s="113" t="s">
        <v>85</v>
      </c>
      <c r="B106" t="s">
        <v>158</v>
      </c>
      <c r="C106" t="str">
        <f>IF(IFERROR(VLOOKUP(Table2[[#This Row],[Project Number]],'Forecast of Projects'!$1:$1048576,1,0),"No")="No","No","Yes")</f>
        <v>No</v>
      </c>
    </row>
    <row r="107" spans="1:3" hidden="1">
      <c r="A107" s="110" t="s">
        <v>84</v>
      </c>
      <c r="B107" t="s">
        <v>645</v>
      </c>
      <c r="C107" t="str">
        <f>IF(IFERROR(VLOOKUP(Table2[[#This Row],[Project Number]],'Forecast of Projects'!$1:$1048576,1,0),"No")="No","No","Yes")</f>
        <v>No</v>
      </c>
    </row>
    <row r="108" spans="1:3" hidden="1">
      <c r="A108" s="111" t="s">
        <v>83</v>
      </c>
      <c r="B108" t="s">
        <v>194</v>
      </c>
      <c r="C108" t="str">
        <f>IF(IFERROR(VLOOKUP(Table2[[#This Row],[Project Number]],'Forecast of Projects'!$1:$1048576,1,0),"No")="No","No","Yes")</f>
        <v>No</v>
      </c>
    </row>
    <row r="109" spans="1:3" hidden="1">
      <c r="A109" s="110" t="s">
        <v>82</v>
      </c>
      <c r="B109" t="s">
        <v>178</v>
      </c>
      <c r="C109" t="str">
        <f>IF(IFERROR(VLOOKUP(Table2[[#This Row],[Project Number]],'Forecast of Projects'!$1:$1048576,1,0),"No")="No","No","Yes")</f>
        <v>No</v>
      </c>
    </row>
    <row r="110" spans="1:3" hidden="1">
      <c r="A110" s="111" t="s">
        <v>81</v>
      </c>
      <c r="B110" t="s">
        <v>177</v>
      </c>
      <c r="C110" t="str">
        <f>IF(IFERROR(VLOOKUP(Table2[[#This Row],[Project Number]],'Forecast of Projects'!$1:$1048576,1,0),"No")="No","No","Yes")</f>
        <v>No</v>
      </c>
    </row>
    <row r="111" spans="1:3" hidden="1">
      <c r="A111" s="110" t="s">
        <v>80</v>
      </c>
      <c r="B111" t="s">
        <v>176</v>
      </c>
      <c r="C111" t="str">
        <f>IF(IFERROR(VLOOKUP(Table2[[#This Row],[Project Number]],'Forecast of Projects'!$1:$1048576,1,0),"No")="No","No","Yes")</f>
        <v>No</v>
      </c>
    </row>
    <row r="112" spans="1:3" hidden="1">
      <c r="A112" s="111" t="s">
        <v>79</v>
      </c>
      <c r="B112" t="s">
        <v>175</v>
      </c>
      <c r="C112" t="str">
        <f>IF(IFERROR(VLOOKUP(Table2[[#This Row],[Project Number]],'Forecast of Projects'!$1:$1048576,1,0),"No")="No","No","Yes")</f>
        <v>No</v>
      </c>
    </row>
    <row r="113" spans="1:4" hidden="1">
      <c r="A113" s="110" t="s">
        <v>78</v>
      </c>
      <c r="B113" t="s">
        <v>174</v>
      </c>
      <c r="C113" t="str">
        <f>IF(IFERROR(VLOOKUP(Table2[[#This Row],[Project Number]],'Forecast of Projects'!$1:$1048576,1,0),"No")="No","No","Yes")</f>
        <v>No</v>
      </c>
    </row>
    <row r="114" spans="1:4" hidden="1">
      <c r="A114" s="111" t="s">
        <v>381</v>
      </c>
      <c r="B114" t="s">
        <v>630</v>
      </c>
      <c r="C114" t="str">
        <f>IF(IFERROR(VLOOKUP(Table2[[#This Row],[Project Number]],'Forecast of Projects'!$1:$1048576,1,0),"No")="No","No","Yes")</f>
        <v>No</v>
      </c>
    </row>
    <row r="115" spans="1:4" hidden="1">
      <c r="A115" s="112" t="s">
        <v>334</v>
      </c>
      <c r="B115" t="s">
        <v>623</v>
      </c>
      <c r="C115" t="str">
        <f>IF(IFERROR(VLOOKUP(Table2[[#This Row],[Project Number]],'Forecast of Projects'!$1:$1048576,1,0),"No")="No","No","Yes")</f>
        <v>No</v>
      </c>
    </row>
    <row r="116" spans="1:4" hidden="1">
      <c r="A116" s="111" t="s">
        <v>74</v>
      </c>
      <c r="B116" t="s">
        <v>193</v>
      </c>
      <c r="C116" t="str">
        <f>IF(IFERROR(VLOOKUP(Table2[[#This Row],[Project Number]],'Forecast of Projects'!$1:$1048576,1,0),"No")="No","No","Yes")</f>
        <v>No</v>
      </c>
    </row>
    <row r="117" spans="1:4" hidden="1">
      <c r="A117" s="110" t="s">
        <v>373</v>
      </c>
      <c r="B117" t="s">
        <v>611</v>
      </c>
      <c r="C117" t="str">
        <f>IF(IFERROR(VLOOKUP(Table2[[#This Row],[Project Number]],'Forecast of Projects'!$1:$1048576,1,0),"No")="No","No","Yes")</f>
        <v>No</v>
      </c>
    </row>
    <row r="118" spans="1:4" hidden="1">
      <c r="A118" s="111" t="s">
        <v>293</v>
      </c>
      <c r="B118" t="s">
        <v>225</v>
      </c>
      <c r="C118" t="str">
        <f>IF(IFERROR(VLOOKUP(Table2[[#This Row],[Project Number]],'Forecast of Projects'!$1:$1048576,1,0),"No")="No","No","Yes")</f>
        <v>No</v>
      </c>
    </row>
    <row r="119" spans="1:4" hidden="1">
      <c r="A119" s="110" t="s">
        <v>294</v>
      </c>
      <c r="B119" t="s">
        <v>210</v>
      </c>
      <c r="C119" t="str">
        <f>IF(IFERROR(VLOOKUP(Table2[[#This Row],[Project Number]],'Forecast of Projects'!$1:$1048576,1,0),"No")="No","No","Yes")</f>
        <v>No</v>
      </c>
    </row>
    <row r="120" spans="1:4" hidden="1">
      <c r="A120" s="113" t="s">
        <v>335</v>
      </c>
      <c r="B120" t="s">
        <v>624</v>
      </c>
      <c r="C120" t="str">
        <f>IF(IFERROR(VLOOKUP(Table2[[#This Row],[Project Number]],'Forecast of Projects'!$1:$1048576,1,0),"No")="No","No","Yes")</f>
        <v>No</v>
      </c>
    </row>
    <row r="121" spans="1:4" hidden="1">
      <c r="A121" s="110" t="s">
        <v>295</v>
      </c>
      <c r="B121" t="s">
        <v>231</v>
      </c>
      <c r="C121" t="str">
        <f>IF(IFERROR(VLOOKUP(Table2[[#This Row],[Project Number]],'Forecast of Projects'!$1:$1048576,1,0),"No")="No","No","Yes")</f>
        <v>No</v>
      </c>
    </row>
    <row r="122" spans="1:4" hidden="1">
      <c r="A122" s="111" t="s">
        <v>296</v>
      </c>
      <c r="B122" t="s">
        <v>220</v>
      </c>
      <c r="C122" t="str">
        <f>IF(IFERROR(VLOOKUP(Table2[[#This Row],[Project Number]],'Forecast of Projects'!$1:$1048576,1,0),"No")="No","No","Yes")</f>
        <v>No</v>
      </c>
    </row>
    <row r="123" spans="1:4" hidden="1">
      <c r="A123" s="110" t="s">
        <v>70</v>
      </c>
      <c r="B123" t="s">
        <v>163</v>
      </c>
      <c r="C123" t="str">
        <f>IF(IFERROR(VLOOKUP(Table2[[#This Row],[Project Number]],'Forecast of Projects'!$1:$1048576,1,0),"No")="No","No","Yes")</f>
        <v>No</v>
      </c>
    </row>
    <row r="124" spans="1:4">
      <c r="A124" s="111" t="s">
        <v>68</v>
      </c>
      <c r="B124" t="s">
        <v>196</v>
      </c>
      <c r="C124" s="72" t="str">
        <f>IF(IFERROR(VLOOKUP(Table2[[#This Row],[Project Number]],'Forecast of Projects'!$1:$1048576,1,0),"No")="No","No","Yes")</f>
        <v>No</v>
      </c>
      <c r="D124" t="s">
        <v>652</v>
      </c>
    </row>
    <row r="125" spans="1:4" hidden="1">
      <c r="A125" s="110" t="s">
        <v>298</v>
      </c>
      <c r="B125" t="s">
        <v>314</v>
      </c>
      <c r="C125" t="str">
        <f>IF(IFERROR(VLOOKUP(Table2[[#This Row],[Project Number]],'Forecast of Projects'!$1:$1048576,1,0),"No")="No","No","Yes")</f>
        <v>No</v>
      </c>
    </row>
    <row r="126" spans="1:4" hidden="1">
      <c r="A126" s="111" t="s">
        <v>67</v>
      </c>
      <c r="B126" t="s">
        <v>170</v>
      </c>
      <c r="C126" t="str">
        <f>IF(IFERROR(VLOOKUP(Table2[[#This Row],[Project Number]],'Forecast of Projects'!$1:$1048576,1,0),"No")="No","No","Yes")</f>
        <v>No</v>
      </c>
    </row>
    <row r="127" spans="1:4" hidden="1">
      <c r="A127" s="108" t="s">
        <v>363</v>
      </c>
      <c r="B127" t="s">
        <v>552</v>
      </c>
      <c r="C127" t="str">
        <f>IF(IFERROR(VLOOKUP(Table2[[#This Row],[Project Number]],'Forecast of Projects'!$1:$1048576,1,0),"No")="No","No","Yes")</f>
        <v>No</v>
      </c>
    </row>
    <row r="128" spans="1:4" hidden="1">
      <c r="A128" s="113" t="s">
        <v>299</v>
      </c>
      <c r="B128" t="s">
        <v>315</v>
      </c>
      <c r="C128" t="str">
        <f>IF(IFERROR(VLOOKUP(Table2[[#This Row],[Project Number]],'Forecast of Projects'!$1:$1048576,1,0),"No")="No","No","Yes")</f>
        <v>No</v>
      </c>
    </row>
    <row r="129" spans="1:4">
      <c r="A129" s="112" t="s">
        <v>626</v>
      </c>
      <c r="B129" t="s">
        <v>646</v>
      </c>
      <c r="C129" s="71" t="str">
        <f>IF(IFERROR(VLOOKUP(Table2[[#This Row],[Project Number]],'Forecast of Projects'!$1:$1048576,1,0),"No")="No","No","Yes")</f>
        <v>No</v>
      </c>
    </row>
    <row r="130" spans="1:4">
      <c r="A130" s="113" t="s">
        <v>627</v>
      </c>
      <c r="B130" t="s">
        <v>647</v>
      </c>
      <c r="C130" s="71" t="str">
        <f>IF(IFERROR(VLOOKUP(Table2[[#This Row],[Project Number]],'Forecast of Projects'!$1:$1048576,1,0),"No")="No","No","Yes")</f>
        <v>No</v>
      </c>
    </row>
    <row r="131" spans="1:4" hidden="1">
      <c r="A131" s="110" t="s">
        <v>61</v>
      </c>
      <c r="B131" t="s">
        <v>186</v>
      </c>
      <c r="C131" t="str">
        <f>IF(IFERROR(VLOOKUP(Table2[[#This Row],[Project Number]],'Forecast of Projects'!$1:$1048576,1,0),"No")="No","No","Yes")</f>
        <v>No</v>
      </c>
    </row>
    <row r="132" spans="1:4" hidden="1">
      <c r="A132" s="111" t="s">
        <v>58</v>
      </c>
      <c r="B132" t="s">
        <v>185</v>
      </c>
      <c r="C132" t="str">
        <f>IF(IFERROR(VLOOKUP(Table2[[#This Row],[Project Number]],'Forecast of Projects'!$1:$1048576,1,0),"No")="No","No","Yes")</f>
        <v>No</v>
      </c>
    </row>
    <row r="133" spans="1:4" hidden="1">
      <c r="A133" s="110" t="s">
        <v>302</v>
      </c>
      <c r="B133" t="s">
        <v>316</v>
      </c>
      <c r="C133" t="str">
        <f>IF(IFERROR(VLOOKUP(Table2[[#This Row],[Project Number]],'Forecast of Projects'!$1:$1048576,1,0),"No")="No","No","Yes")</f>
        <v>No</v>
      </c>
    </row>
    <row r="134" spans="1:4" hidden="1">
      <c r="A134" s="113" t="s">
        <v>323</v>
      </c>
      <c r="B134" t="s">
        <v>324</v>
      </c>
      <c r="C134" t="str">
        <f>IF(IFERROR(VLOOKUP(Table2[[#This Row],[Project Number]],'Forecast of Projects'!$1:$1048576,1,0),"No")="No","No","Yes")</f>
        <v>No</v>
      </c>
    </row>
    <row r="135" spans="1:4" hidden="1">
      <c r="A135" s="117" t="s">
        <v>48</v>
      </c>
      <c r="B135" t="s">
        <v>157</v>
      </c>
      <c r="C135" t="str">
        <f>IF(IFERROR(VLOOKUP(Table2[[#This Row],[Project Number]],'Forecast of Projects'!$1:$1048576,1,0),"No")="No","No","Yes")</f>
        <v>No</v>
      </c>
    </row>
    <row r="136" spans="1:4" hidden="1">
      <c r="A136" s="111" t="s">
        <v>28</v>
      </c>
      <c r="B136" t="s">
        <v>173</v>
      </c>
      <c r="C136" t="str">
        <f>IF(IFERROR(VLOOKUP(Table2[[#This Row],[Project Number]],'Forecast of Projects'!$1:$1048576,1,0),"No")="No","No","Yes")</f>
        <v>No</v>
      </c>
    </row>
    <row r="137" spans="1:4" hidden="1">
      <c r="A137" s="110" t="s">
        <v>43</v>
      </c>
      <c r="B137" t="s">
        <v>181</v>
      </c>
      <c r="C137" t="str">
        <f>IF(IFERROR(VLOOKUP(Table2[[#This Row],[Project Number]],'Forecast of Projects'!$1:$1048576,1,0),"No")="No","No","Yes")</f>
        <v>No</v>
      </c>
    </row>
    <row r="138" spans="1:4" hidden="1">
      <c r="A138" s="111" t="s">
        <v>42</v>
      </c>
      <c r="B138" t="s">
        <v>219</v>
      </c>
      <c r="C138" t="str">
        <f>IF(IFERROR(VLOOKUP(Table2[[#This Row],[Project Number]],'Forecast of Projects'!$1:$1048576,1,0),"No")="No","No","Yes")</f>
        <v>No</v>
      </c>
    </row>
    <row r="139" spans="1:4">
      <c r="A139" s="110" t="s">
        <v>41</v>
      </c>
      <c r="B139" t="s">
        <v>648</v>
      </c>
      <c r="C139" s="71" t="str">
        <f>IF(IFERROR(VLOOKUP(Table2[[#This Row],[Project Number]],'Forecast of Projects'!$1:$1048576,1,0),"No")="No","No","Yes")</f>
        <v>No</v>
      </c>
    </row>
    <row r="140" spans="1:4">
      <c r="A140" s="111" t="s">
        <v>40</v>
      </c>
      <c r="B140" t="s">
        <v>211</v>
      </c>
      <c r="C140" s="71" t="str">
        <f>IF(IFERROR(VLOOKUP(Table2[[#This Row],[Project Number]],'Forecast of Projects'!$1:$1048576,1,0),"No")="No","No","Yes")</f>
        <v>No</v>
      </c>
    </row>
    <row r="141" spans="1:4">
      <c r="A141" s="115" t="s">
        <v>625</v>
      </c>
      <c r="B141" t="s">
        <v>649</v>
      </c>
      <c r="C141" s="71" t="str">
        <f>IF(IFERROR(VLOOKUP(Table2[[#This Row],[Project Number]],'Forecast of Projects'!$1:$1048576,1,0),"No")="No","No","Yes")</f>
        <v>No</v>
      </c>
    </row>
    <row r="142" spans="1:4" hidden="1">
      <c r="A142" s="111" t="s">
        <v>45</v>
      </c>
      <c r="B142" t="s">
        <v>184</v>
      </c>
      <c r="C142" t="str">
        <f>IF(IFERROR(VLOOKUP(Table2[[#This Row],[Project Number]],'Forecast of Projects'!$1:$1048576,1,0),"No")="No","No","Yes")</f>
        <v>No</v>
      </c>
    </row>
    <row r="143" spans="1:4">
      <c r="A143" s="118" t="s">
        <v>635</v>
      </c>
      <c r="B143" t="s">
        <v>650</v>
      </c>
      <c r="C143" s="71" t="str">
        <f>IF(IFERROR(VLOOKUP(Table2[[#This Row],[Project Number]],'Forecast of Projects'!$1:$1048576,1,0),"No")="No","No","Yes")</f>
        <v>No</v>
      </c>
      <c r="D143" t="s">
        <v>655</v>
      </c>
    </row>
  </sheetData>
  <conditionalFormatting sqref="A2:A143">
    <cfRule type="duplicateValues" dxfId="114" priority="1"/>
    <cfRule type="duplicateValues" dxfId="113" priority="2"/>
  </conditionalFormatting>
  <conditionalFormatting sqref="A2:A143">
    <cfRule type="duplicateValues" dxfId="112" priority="3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140"/>
  <sheetViews>
    <sheetView topLeftCell="C19" zoomScale="70" zoomScaleNormal="70" workbookViewId="0">
      <selection activeCell="J42" sqref="J42"/>
    </sheetView>
  </sheetViews>
  <sheetFormatPr baseColWidth="10" defaultColWidth="8.83203125" defaultRowHeight="15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47" customWidth="1"/>
    <col min="6" max="6" width="25.5" style="3" customWidth="1"/>
    <col min="7" max="7" width="25.5" style="44" customWidth="1"/>
    <col min="8" max="8" width="19.1640625" style="6" customWidth="1"/>
    <col min="9" max="9" width="19.1640625" customWidth="1"/>
    <col min="10" max="10" width="25.5" style="44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</cols>
  <sheetData>
    <row r="1" spans="1:16" s="1" customFormat="1" ht="39.75" customHeight="1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10" t="s">
        <v>549</v>
      </c>
      <c r="H1" s="11" t="s">
        <v>22</v>
      </c>
      <c r="I1" s="10" t="s">
        <v>23</v>
      </c>
      <c r="J1" s="10" t="s">
        <v>550</v>
      </c>
      <c r="K1" s="11" t="s">
        <v>20</v>
      </c>
      <c r="L1" s="10" t="s">
        <v>21</v>
      </c>
      <c r="M1" s="11" t="s">
        <v>326</v>
      </c>
      <c r="N1" s="68" t="s">
        <v>551</v>
      </c>
      <c r="O1" s="68" t="s">
        <v>561</v>
      </c>
      <c r="P1" s="68" t="s">
        <v>562</v>
      </c>
    </row>
    <row r="2" spans="1:16" ht="32">
      <c r="A2" s="37" t="s">
        <v>582</v>
      </c>
      <c r="B2" s="32" t="s">
        <v>255</v>
      </c>
      <c r="C2" s="98" t="s">
        <v>263</v>
      </c>
      <c r="D2" s="100" t="s">
        <v>262</v>
      </c>
      <c r="E2" s="46">
        <v>0</v>
      </c>
      <c r="F2" s="98">
        <v>0</v>
      </c>
      <c r="G2" s="42">
        <v>0</v>
      </c>
      <c r="H2" s="94" t="str">
        <f t="shared" ref="H2:H33" si="0">"FY"&amp;RIGHT(YEAR(DATE(YEAR(G2),MONTH(G2)+(7-1),1)),2)</f>
        <v>FY00</v>
      </c>
      <c r="I2" s="32" t="str">
        <f>"Q"&amp;CHOOSE(MONTH(FY20_Published36[[#This Row],[Contract Bid - Start (5010)]]),3,3,3,4,4,4,1,1,1,2,2,2)</f>
        <v>Q3</v>
      </c>
      <c r="J2" s="42">
        <v>0</v>
      </c>
      <c r="K2" s="94" t="str">
        <f t="shared" ref="K2:K33" si="1">"FY"&amp;RIGHT(YEAR(DATE(YEAR(J2),MONTH(J2)+(7-1),1)),2)</f>
        <v>FY00</v>
      </c>
      <c r="L2" s="14" t="str">
        <f>"Q"&amp;CHOOSE(MONTH(FY20_Published36[[#This Row],[LNTP (6010)]]),3,3,3,4,4,4,1,1,1,2,2,2)</f>
        <v>Q3</v>
      </c>
      <c r="M2" s="42" t="s">
        <v>564</v>
      </c>
      <c r="N2" s="40" t="s">
        <v>591</v>
      </c>
      <c r="O2" s="73" t="s">
        <v>567</v>
      </c>
      <c r="P2" s="40" t="s">
        <v>595</v>
      </c>
    </row>
    <row r="3" spans="1:16" ht="32">
      <c r="A3" s="37" t="s">
        <v>583</v>
      </c>
      <c r="B3" s="32" t="s">
        <v>256</v>
      </c>
      <c r="C3" s="98" t="s">
        <v>263</v>
      </c>
      <c r="D3" s="100" t="s">
        <v>262</v>
      </c>
      <c r="E3" s="46">
        <v>0</v>
      </c>
      <c r="F3" s="98">
        <v>0</v>
      </c>
      <c r="G3" s="42">
        <v>0</v>
      </c>
      <c r="H3" s="94" t="str">
        <f t="shared" si="0"/>
        <v>FY00</v>
      </c>
      <c r="I3" s="32" t="str">
        <f>"Q"&amp;CHOOSE(MONTH(FY20_Published36[[#This Row],[Contract Bid - Start (5010)]]),3,3,3,4,4,4,1,1,1,2,2,2)</f>
        <v>Q3</v>
      </c>
      <c r="J3" s="42">
        <v>0</v>
      </c>
      <c r="K3" s="94" t="str">
        <f t="shared" si="1"/>
        <v>FY00</v>
      </c>
      <c r="L3" s="14" t="str">
        <f>"Q"&amp;CHOOSE(MONTH(FY20_Published36[[#This Row],[LNTP (6010)]]),3,3,3,4,4,4,1,1,1,2,2,2)</f>
        <v>Q3</v>
      </c>
      <c r="M3" s="42" t="s">
        <v>564</v>
      </c>
      <c r="N3" s="40" t="s">
        <v>591</v>
      </c>
      <c r="O3" s="73" t="s">
        <v>567</v>
      </c>
      <c r="P3" s="40" t="s">
        <v>595</v>
      </c>
    </row>
    <row r="4" spans="1:16" ht="32">
      <c r="A4" s="37" t="s">
        <v>584</v>
      </c>
      <c r="B4" s="32" t="s">
        <v>257</v>
      </c>
      <c r="C4" s="98" t="s">
        <v>263</v>
      </c>
      <c r="D4" s="100" t="s">
        <v>262</v>
      </c>
      <c r="E4" s="46">
        <v>0</v>
      </c>
      <c r="F4" s="98">
        <v>0</v>
      </c>
      <c r="G4" s="42">
        <v>0</v>
      </c>
      <c r="H4" s="94" t="str">
        <f t="shared" si="0"/>
        <v>FY00</v>
      </c>
      <c r="I4" s="32" t="str">
        <f>"Q"&amp;CHOOSE(MONTH(FY20_Published36[[#This Row],[Contract Bid - Start (5010)]]),3,3,3,4,4,4,1,1,1,2,2,2)</f>
        <v>Q3</v>
      </c>
      <c r="J4" s="42">
        <v>0</v>
      </c>
      <c r="K4" s="94" t="str">
        <f t="shared" si="1"/>
        <v>FY00</v>
      </c>
      <c r="L4" s="14" t="str">
        <f>"Q"&amp;CHOOSE(MONTH(FY20_Published36[[#This Row],[LNTP (6010)]]),3,3,3,4,4,4,1,1,1,2,2,2)</f>
        <v>Q3</v>
      </c>
      <c r="M4" s="42" t="s">
        <v>564</v>
      </c>
      <c r="N4" s="40" t="s">
        <v>591</v>
      </c>
      <c r="O4" s="73" t="s">
        <v>567</v>
      </c>
      <c r="P4" s="40" t="s">
        <v>595</v>
      </c>
    </row>
    <row r="5" spans="1:16" ht="32">
      <c r="A5" s="37" t="s">
        <v>585</v>
      </c>
      <c r="B5" s="32" t="s">
        <v>603</v>
      </c>
      <c r="C5" s="98" t="s">
        <v>267</v>
      </c>
      <c r="D5" s="100" t="s">
        <v>262</v>
      </c>
      <c r="E5" s="46">
        <v>1700000</v>
      </c>
      <c r="F5" s="98">
        <v>0</v>
      </c>
      <c r="G5" s="42">
        <v>0</v>
      </c>
      <c r="H5" s="94" t="str">
        <f t="shared" si="0"/>
        <v>FY00</v>
      </c>
      <c r="I5" s="32" t="str">
        <f>"Q"&amp;CHOOSE(MONTH(FY20_Published36[[#This Row],[Contract Bid - Start (5010)]]),3,3,3,4,4,4,1,1,1,2,2,2)</f>
        <v>Q3</v>
      </c>
      <c r="J5" s="42">
        <v>0</v>
      </c>
      <c r="K5" s="94" t="str">
        <f t="shared" si="1"/>
        <v>FY00</v>
      </c>
      <c r="L5" s="14" t="str">
        <f>"Q"&amp;CHOOSE(MONTH(FY20_Published36[[#This Row],[LNTP (6010)]]),3,3,3,4,4,4,1,1,1,2,2,2)</f>
        <v>Q3</v>
      </c>
      <c r="M5" s="42" t="s">
        <v>564</v>
      </c>
      <c r="N5" s="40" t="s">
        <v>591</v>
      </c>
      <c r="O5" s="73" t="s">
        <v>567</v>
      </c>
      <c r="P5" s="40" t="s">
        <v>595</v>
      </c>
    </row>
    <row r="6" spans="1:16" ht="32">
      <c r="A6" s="37" t="s">
        <v>253</v>
      </c>
      <c r="B6" s="32" t="s">
        <v>259</v>
      </c>
      <c r="C6" s="95" t="s">
        <v>267</v>
      </c>
      <c r="D6" s="52" t="s">
        <v>262</v>
      </c>
      <c r="E6" s="46">
        <v>0</v>
      </c>
      <c r="F6" s="98">
        <v>0</v>
      </c>
      <c r="G6" s="42">
        <v>0</v>
      </c>
      <c r="H6" s="94" t="str">
        <f t="shared" si="0"/>
        <v>FY00</v>
      </c>
      <c r="I6" s="32" t="str">
        <f>"Q"&amp;CHOOSE(MONTH(FY20_Published36[[#This Row],[Contract Bid - Start (5010)]]),3,3,3,4,4,4,1,1,1,2,2,2)</f>
        <v>Q3</v>
      </c>
      <c r="J6" s="42">
        <v>0</v>
      </c>
      <c r="K6" s="94" t="str">
        <f t="shared" si="1"/>
        <v>FY00</v>
      </c>
      <c r="L6" s="14" t="str">
        <f>"Q"&amp;CHOOSE(MONTH(FY20_Published36[[#This Row],[LNTP (6010)]]),3,3,3,4,4,4,1,1,1,2,2,2)</f>
        <v>Q3</v>
      </c>
      <c r="M6" s="42" t="s">
        <v>564</v>
      </c>
      <c r="N6" s="40" t="s">
        <v>591</v>
      </c>
      <c r="O6" s="39" t="s">
        <v>567</v>
      </c>
      <c r="P6" s="40" t="s">
        <v>595</v>
      </c>
    </row>
    <row r="7" spans="1:16" ht="32">
      <c r="A7" s="37" t="s">
        <v>391</v>
      </c>
      <c r="B7" s="36" t="s">
        <v>305</v>
      </c>
      <c r="C7" s="99" t="s">
        <v>267</v>
      </c>
      <c r="D7" s="90" t="s">
        <v>0</v>
      </c>
      <c r="E7" s="46">
        <v>0</v>
      </c>
      <c r="F7" s="98">
        <v>0</v>
      </c>
      <c r="G7" s="42">
        <v>0</v>
      </c>
      <c r="H7" s="94" t="str">
        <f t="shared" si="0"/>
        <v>FY00</v>
      </c>
      <c r="I7" s="32" t="str">
        <f>"Q"&amp;CHOOSE(MONTH(FY20_Published36[[#This Row],[Contract Bid - Start (5010)]]),3,3,3,4,4,4,1,1,1,2,2,2)</f>
        <v>Q3</v>
      </c>
      <c r="J7" s="42">
        <v>0</v>
      </c>
      <c r="K7" s="94" t="str">
        <f t="shared" si="1"/>
        <v>FY00</v>
      </c>
      <c r="L7" s="14" t="str">
        <f>"Q"&amp;CHOOSE(MONTH(FY20_Published36[[#This Row],[LNTP (6010)]]),3,3,3,4,4,4,1,1,1,2,2,2)</f>
        <v>Q3</v>
      </c>
      <c r="M7" s="91" t="s">
        <v>565</v>
      </c>
      <c r="N7" s="92" t="s">
        <v>591</v>
      </c>
      <c r="O7" s="93" t="s">
        <v>567</v>
      </c>
      <c r="P7" s="92" t="s">
        <v>578</v>
      </c>
    </row>
    <row r="8" spans="1:16" ht="16">
      <c r="A8" s="37" t="s">
        <v>31</v>
      </c>
      <c r="B8" s="32" t="s">
        <v>230</v>
      </c>
      <c r="C8" s="98" t="s">
        <v>327</v>
      </c>
      <c r="D8" s="87" t="s">
        <v>241</v>
      </c>
      <c r="E8" s="46">
        <v>0</v>
      </c>
      <c r="F8" s="98">
        <v>0</v>
      </c>
      <c r="G8" s="42">
        <v>43629</v>
      </c>
      <c r="H8" s="94" t="str">
        <f t="shared" si="0"/>
        <v>FY19</v>
      </c>
      <c r="I8" s="32" t="str">
        <f>"Q"&amp;CHOOSE(MONTH(FY20_Published36[[#This Row],[Contract Bid - Start (5010)]]),3,3,3,4,4,4,1,1,1,2,2,2)</f>
        <v>Q4</v>
      </c>
      <c r="J8" s="42">
        <v>0</v>
      </c>
      <c r="K8" s="94" t="str">
        <f t="shared" si="1"/>
        <v>FY00</v>
      </c>
      <c r="L8" s="14" t="str">
        <f>"Q"&amp;CHOOSE(MONTH(FY20_Published36[[#This Row],[LNTP (6010)]]),3,3,3,4,4,4,1,1,1,2,2,2)</f>
        <v>Q3</v>
      </c>
      <c r="M8" s="89" t="s">
        <v>565</v>
      </c>
      <c r="N8" s="40" t="s">
        <v>591</v>
      </c>
      <c r="O8" s="39" t="s">
        <v>567</v>
      </c>
      <c r="P8" s="40" t="s">
        <v>602</v>
      </c>
    </row>
    <row r="9" spans="1:16" ht="32">
      <c r="A9" s="37" t="s">
        <v>30</v>
      </c>
      <c r="B9" s="32" t="s">
        <v>240</v>
      </c>
      <c r="C9" s="95" t="s">
        <v>263</v>
      </c>
      <c r="D9" s="33" t="s">
        <v>0</v>
      </c>
      <c r="E9" s="46">
        <v>0</v>
      </c>
      <c r="F9" s="98">
        <v>0</v>
      </c>
      <c r="G9" s="42">
        <v>0</v>
      </c>
      <c r="H9" s="94" t="str">
        <f t="shared" si="0"/>
        <v>FY00</v>
      </c>
      <c r="I9" s="32" t="str">
        <f>"Q"&amp;CHOOSE(MONTH(FY20_Published36[[#This Row],[Contract Bid - Start (5010)]]),3,3,3,4,4,4,1,1,1,2,2,2)</f>
        <v>Q3</v>
      </c>
      <c r="J9" s="42">
        <v>0</v>
      </c>
      <c r="K9" s="94" t="str">
        <f t="shared" si="1"/>
        <v>FY00</v>
      </c>
      <c r="L9" s="14" t="str">
        <f>"Q"&amp;CHOOSE(MONTH(FY20_Published36[[#This Row],[LNTP (6010)]]),3,3,3,4,4,4,1,1,1,2,2,2)</f>
        <v>Q3</v>
      </c>
      <c r="M9" s="42" t="s">
        <v>564</v>
      </c>
      <c r="N9" s="40" t="s">
        <v>591</v>
      </c>
      <c r="O9" s="39" t="s">
        <v>567</v>
      </c>
      <c r="P9" s="40" t="s">
        <v>592</v>
      </c>
    </row>
    <row r="10" spans="1:16" ht="32">
      <c r="A10" s="37" t="s">
        <v>140</v>
      </c>
      <c r="B10" s="32" t="s">
        <v>192</v>
      </c>
      <c r="C10" s="98" t="s">
        <v>263</v>
      </c>
      <c r="D10" s="87" t="s">
        <v>0</v>
      </c>
      <c r="E10" s="46">
        <v>0</v>
      </c>
      <c r="F10" s="98">
        <v>0</v>
      </c>
      <c r="G10" s="42">
        <v>0</v>
      </c>
      <c r="H10" s="94" t="str">
        <f t="shared" si="0"/>
        <v>FY00</v>
      </c>
      <c r="I10" s="32" t="str">
        <f>"Q"&amp;CHOOSE(MONTH(FY20_Published36[[#This Row],[Contract Bid - Start (5010)]]),3,3,3,4,4,4,1,1,1,2,2,2)</f>
        <v>Q3</v>
      </c>
      <c r="J10" s="42">
        <v>0</v>
      </c>
      <c r="K10" s="94" t="str">
        <f t="shared" si="1"/>
        <v>FY00</v>
      </c>
      <c r="L10" s="14" t="str">
        <f>"Q"&amp;CHOOSE(MONTH(FY20_Published36[[#This Row],[LNTP (6010)]]),3,3,3,4,4,4,1,1,1,2,2,2)</f>
        <v>Q3</v>
      </c>
      <c r="M10" s="89" t="s">
        <v>565</v>
      </c>
      <c r="N10" s="40" t="s">
        <v>591</v>
      </c>
      <c r="O10" s="39" t="s">
        <v>567</v>
      </c>
      <c r="P10" s="40" t="s">
        <v>594</v>
      </c>
    </row>
    <row r="11" spans="1:16" ht="32">
      <c r="A11" s="37" t="s">
        <v>135</v>
      </c>
      <c r="B11" s="36" t="s">
        <v>305</v>
      </c>
      <c r="C11" s="99" t="s">
        <v>267</v>
      </c>
      <c r="D11" s="90" t="s">
        <v>0</v>
      </c>
      <c r="E11" s="46">
        <v>0</v>
      </c>
      <c r="F11" s="98">
        <v>0</v>
      </c>
      <c r="G11" s="42">
        <v>0</v>
      </c>
      <c r="H11" s="94" t="str">
        <f t="shared" si="0"/>
        <v>FY00</v>
      </c>
      <c r="I11" s="32" t="str">
        <f>"Q"&amp;CHOOSE(MONTH(FY20_Published36[[#This Row],[Contract Bid - Start (5010)]]),3,3,3,4,4,4,1,1,1,2,2,2)</f>
        <v>Q3</v>
      </c>
      <c r="J11" s="42">
        <v>0</v>
      </c>
      <c r="K11" s="94" t="str">
        <f t="shared" si="1"/>
        <v>FY00</v>
      </c>
      <c r="L11" s="14" t="str">
        <f>"Q"&amp;CHOOSE(MONTH(FY20_Published36[[#This Row],[LNTP (6010)]]),3,3,3,4,4,4,1,1,1,2,2,2)</f>
        <v>Q3</v>
      </c>
      <c r="M11" s="91" t="s">
        <v>565</v>
      </c>
      <c r="N11" s="92" t="s">
        <v>591</v>
      </c>
      <c r="O11" s="93" t="s">
        <v>567</v>
      </c>
      <c r="P11" s="92" t="s">
        <v>578</v>
      </c>
    </row>
    <row r="12" spans="1:16" ht="16">
      <c r="A12" s="37" t="s">
        <v>130</v>
      </c>
      <c r="B12" s="32" t="s">
        <v>207</v>
      </c>
      <c r="C12" s="98" t="s">
        <v>317</v>
      </c>
      <c r="D12" s="87" t="s">
        <v>0</v>
      </c>
      <c r="E12" s="46">
        <v>0</v>
      </c>
      <c r="F12" s="98">
        <v>0</v>
      </c>
      <c r="G12" s="42">
        <v>43578</v>
      </c>
      <c r="H12" s="94" t="str">
        <f t="shared" si="0"/>
        <v>FY19</v>
      </c>
      <c r="I12" s="32" t="str">
        <f>"Q"&amp;CHOOSE(MONTH(FY20_Published36[[#This Row],[Contract Bid - Start (5010)]]),3,3,3,4,4,4,1,1,1,2,2,2)</f>
        <v>Q4</v>
      </c>
      <c r="J12" s="42">
        <v>0</v>
      </c>
      <c r="K12" s="94" t="str">
        <f t="shared" si="1"/>
        <v>FY00</v>
      </c>
      <c r="L12" s="14" t="str">
        <f>"Q"&amp;CHOOSE(MONTH(FY20_Published36[[#This Row],[LNTP (6010)]]),3,3,3,4,4,4,1,1,1,2,2,2)</f>
        <v>Q3</v>
      </c>
      <c r="M12" s="89" t="s">
        <v>565</v>
      </c>
      <c r="N12" s="40" t="s">
        <v>591</v>
      </c>
      <c r="O12" s="39" t="s">
        <v>567</v>
      </c>
      <c r="P12" s="40" t="s">
        <v>573</v>
      </c>
    </row>
    <row r="13" spans="1:16" ht="16">
      <c r="A13" s="37" t="s">
        <v>129</v>
      </c>
      <c r="B13" s="32" t="s">
        <v>588</v>
      </c>
      <c r="C13" s="98" t="s">
        <v>317</v>
      </c>
      <c r="D13" s="87" t="s">
        <v>0</v>
      </c>
      <c r="E13" s="46">
        <v>0</v>
      </c>
      <c r="F13" s="98">
        <v>0</v>
      </c>
      <c r="G13" s="42">
        <v>0</v>
      </c>
      <c r="H13" s="94" t="str">
        <f t="shared" si="0"/>
        <v>FY00</v>
      </c>
      <c r="I13" s="32" t="str">
        <f>"Q"&amp;CHOOSE(MONTH(FY20_Published36[[#This Row],[Contract Bid - Start (5010)]]),3,3,3,4,4,4,1,1,1,2,2,2)</f>
        <v>Q3</v>
      </c>
      <c r="J13" s="42">
        <v>0</v>
      </c>
      <c r="K13" s="94" t="str">
        <f t="shared" si="1"/>
        <v>FY00</v>
      </c>
      <c r="L13" s="14" t="str">
        <f>"Q"&amp;CHOOSE(MONTH(FY20_Published36[[#This Row],[LNTP (6010)]]),3,3,3,4,4,4,1,1,1,2,2,2)</f>
        <v>Q3</v>
      </c>
      <c r="M13" s="89" t="s">
        <v>565</v>
      </c>
      <c r="N13" s="40" t="s">
        <v>591</v>
      </c>
      <c r="O13" s="39" t="s">
        <v>567</v>
      </c>
      <c r="P13" s="40" t="s">
        <v>573</v>
      </c>
    </row>
    <row r="14" spans="1:16" ht="16">
      <c r="A14" s="37" t="s">
        <v>3</v>
      </c>
      <c r="B14" s="32" t="s">
        <v>236</v>
      </c>
      <c r="C14" s="96" t="s">
        <v>327</v>
      </c>
      <c r="D14" s="66" t="s">
        <v>0</v>
      </c>
      <c r="E14" s="46">
        <v>0</v>
      </c>
      <c r="F14" s="98">
        <v>0</v>
      </c>
      <c r="G14" s="42">
        <v>0</v>
      </c>
      <c r="H14" s="94" t="str">
        <f t="shared" si="0"/>
        <v>FY00</v>
      </c>
      <c r="I14" s="32" t="str">
        <f>"Q"&amp;CHOOSE(MONTH(FY20_Published36[[#This Row],[Contract Bid - Start (5010)]]),3,3,3,4,4,4,1,1,1,2,2,2)</f>
        <v>Q3</v>
      </c>
      <c r="J14" s="42">
        <v>0</v>
      </c>
      <c r="K14" s="94" t="str">
        <f t="shared" si="1"/>
        <v>FY00</v>
      </c>
      <c r="L14" s="14" t="str">
        <f>"Q"&amp;CHOOSE(MONTH(FY20_Published36[[#This Row],[LNTP (6010)]]),3,3,3,4,4,4,1,1,1,2,2,2)</f>
        <v>Q3</v>
      </c>
      <c r="M14" s="42" t="s">
        <v>566</v>
      </c>
      <c r="N14" s="40" t="s">
        <v>591</v>
      </c>
      <c r="O14" s="39" t="s">
        <v>567</v>
      </c>
      <c r="P14" s="40" t="s">
        <v>570</v>
      </c>
    </row>
    <row r="15" spans="1:16" ht="16">
      <c r="A15" s="37" t="s">
        <v>120</v>
      </c>
      <c r="B15" s="36" t="s">
        <v>188</v>
      </c>
      <c r="C15" s="99" t="s">
        <v>265</v>
      </c>
      <c r="D15" s="90" t="s">
        <v>0</v>
      </c>
      <c r="E15" s="46">
        <v>0</v>
      </c>
      <c r="F15" s="98">
        <v>0</v>
      </c>
      <c r="G15" s="42">
        <v>0</v>
      </c>
      <c r="H15" s="94" t="str">
        <f t="shared" si="0"/>
        <v>FY00</v>
      </c>
      <c r="I15" s="32" t="str">
        <f>"Q"&amp;CHOOSE(MONTH(FY20_Published36[[#This Row],[Contract Bid - Start (5010)]]),3,3,3,4,4,4,1,1,1,2,2,2)</f>
        <v>Q3</v>
      </c>
      <c r="J15" s="42">
        <v>0</v>
      </c>
      <c r="K15" s="94" t="str">
        <f t="shared" si="1"/>
        <v>FY00</v>
      </c>
      <c r="L15" s="14" t="str">
        <f>"Q"&amp;CHOOSE(MONTH(FY20_Published36[[#This Row],[LNTP (6010)]]),3,3,3,4,4,4,1,1,1,2,2,2)</f>
        <v>Q3</v>
      </c>
      <c r="M15" s="91" t="s">
        <v>565</v>
      </c>
      <c r="N15" s="92" t="s">
        <v>591</v>
      </c>
      <c r="O15" s="93" t="s">
        <v>567</v>
      </c>
      <c r="P15" s="92" t="s">
        <v>579</v>
      </c>
    </row>
    <row r="16" spans="1:16" ht="16">
      <c r="A16" s="37" t="s">
        <v>119</v>
      </c>
      <c r="B16" s="32" t="s">
        <v>590</v>
      </c>
      <c r="C16" s="98" t="s">
        <v>268</v>
      </c>
      <c r="D16" s="87" t="s">
        <v>0</v>
      </c>
      <c r="E16" s="46">
        <v>0</v>
      </c>
      <c r="F16" s="98">
        <v>0</v>
      </c>
      <c r="G16" s="42">
        <v>0</v>
      </c>
      <c r="H16" s="94" t="str">
        <f t="shared" si="0"/>
        <v>FY00</v>
      </c>
      <c r="I16" s="32" t="str">
        <f>"Q"&amp;CHOOSE(MONTH(FY20_Published36[[#This Row],[Contract Bid - Start (5010)]]),3,3,3,4,4,4,1,1,1,2,2,2)</f>
        <v>Q3</v>
      </c>
      <c r="J16" s="42">
        <v>0</v>
      </c>
      <c r="K16" s="94" t="str">
        <f t="shared" si="1"/>
        <v>FY00</v>
      </c>
      <c r="L16" s="14" t="str">
        <f>"Q"&amp;CHOOSE(MONTH(FY20_Published36[[#This Row],[LNTP (6010)]]),3,3,3,4,4,4,1,1,1,2,2,2)</f>
        <v>Q3</v>
      </c>
      <c r="M16" s="89" t="s">
        <v>565</v>
      </c>
      <c r="N16" s="40" t="s">
        <v>591</v>
      </c>
      <c r="O16" s="39" t="s">
        <v>567</v>
      </c>
      <c r="P16" s="40" t="s">
        <v>601</v>
      </c>
    </row>
    <row r="17" spans="1:16" ht="32">
      <c r="A17" s="37" t="s">
        <v>395</v>
      </c>
      <c r="B17" s="32" t="s">
        <v>589</v>
      </c>
      <c r="C17" s="98" t="s">
        <v>267</v>
      </c>
      <c r="D17" s="87" t="s">
        <v>0</v>
      </c>
      <c r="E17" s="46">
        <v>0</v>
      </c>
      <c r="F17" s="98">
        <v>0</v>
      </c>
      <c r="G17" s="42">
        <v>0</v>
      </c>
      <c r="H17" s="94" t="str">
        <f t="shared" si="0"/>
        <v>FY00</v>
      </c>
      <c r="I17" s="32" t="str">
        <f>"Q"&amp;CHOOSE(MONTH(FY20_Published36[[#This Row],[Contract Bid - Start (5010)]]),3,3,3,4,4,4,1,1,1,2,2,2)</f>
        <v>Q3</v>
      </c>
      <c r="J17" s="42">
        <v>0</v>
      </c>
      <c r="K17" s="94" t="str">
        <f t="shared" si="1"/>
        <v>FY00</v>
      </c>
      <c r="L17" s="14" t="str">
        <f>"Q"&amp;CHOOSE(MONTH(FY20_Published36[[#This Row],[LNTP (6010)]]),3,3,3,4,4,4,1,1,1,2,2,2)</f>
        <v>Q3</v>
      </c>
      <c r="M17" s="89" t="s">
        <v>565</v>
      </c>
      <c r="N17" s="40" t="s">
        <v>591</v>
      </c>
      <c r="O17" s="39" t="s">
        <v>567</v>
      </c>
      <c r="P17" s="40" t="s">
        <v>578</v>
      </c>
    </row>
    <row r="18" spans="1:16" ht="16">
      <c r="A18" s="37" t="s">
        <v>108</v>
      </c>
      <c r="B18" s="32" t="s">
        <v>218</v>
      </c>
      <c r="C18" s="98" t="s">
        <v>317</v>
      </c>
      <c r="D18" s="87" t="s">
        <v>0</v>
      </c>
      <c r="E18" s="46">
        <v>0</v>
      </c>
      <c r="F18" s="98">
        <v>0</v>
      </c>
      <c r="G18" s="42">
        <v>0</v>
      </c>
      <c r="H18" s="94" t="str">
        <f t="shared" si="0"/>
        <v>FY00</v>
      </c>
      <c r="I18" s="32" t="str">
        <f>"Q"&amp;CHOOSE(MONTH(FY20_Published36[[#This Row],[Contract Bid - Start (5010)]]),3,3,3,4,4,4,1,1,1,2,2,2)</f>
        <v>Q3</v>
      </c>
      <c r="J18" s="42">
        <v>0</v>
      </c>
      <c r="K18" s="94" t="str">
        <f t="shared" si="1"/>
        <v>FY00</v>
      </c>
      <c r="L18" s="14" t="str">
        <f>"Q"&amp;CHOOSE(MONTH(FY20_Published36[[#This Row],[LNTP (6010)]]),3,3,3,4,4,4,1,1,1,2,2,2)</f>
        <v>Q3</v>
      </c>
      <c r="M18" s="89" t="s">
        <v>565</v>
      </c>
      <c r="N18" s="40" t="s">
        <v>591</v>
      </c>
      <c r="O18" s="39" t="s">
        <v>567</v>
      </c>
      <c r="P18" s="40" t="s">
        <v>573</v>
      </c>
    </row>
    <row r="19" spans="1:16" ht="32">
      <c r="A19" s="37" t="s">
        <v>2</v>
      </c>
      <c r="B19" s="32" t="s">
        <v>238</v>
      </c>
      <c r="C19" s="95" t="s">
        <v>263</v>
      </c>
      <c r="D19" s="33" t="s">
        <v>0</v>
      </c>
      <c r="E19" s="46">
        <v>0</v>
      </c>
      <c r="F19" s="98">
        <v>0</v>
      </c>
      <c r="G19" s="42">
        <v>43678</v>
      </c>
      <c r="H19" s="94" t="str">
        <f t="shared" si="0"/>
        <v>FY20</v>
      </c>
      <c r="I19" s="32" t="str">
        <f>"Q"&amp;CHOOSE(MONTH(FY20_Published36[[#This Row],[Contract Bid - Start (5010)]]),3,3,3,4,4,4,1,1,1,2,2,2)</f>
        <v>Q1</v>
      </c>
      <c r="J19" s="42">
        <v>0</v>
      </c>
      <c r="K19" s="94" t="str">
        <f t="shared" si="1"/>
        <v>FY00</v>
      </c>
      <c r="L19" s="14" t="str">
        <f>"Q"&amp;CHOOSE(MONTH(FY20_Published36[[#This Row],[LNTP (6010)]]),3,3,3,4,4,4,1,1,1,2,2,2)</f>
        <v>Q3</v>
      </c>
      <c r="M19" s="42" t="s">
        <v>565</v>
      </c>
      <c r="N19" s="40" t="s">
        <v>591</v>
      </c>
      <c r="O19" s="39" t="s">
        <v>567</v>
      </c>
      <c r="P19" s="40" t="s">
        <v>579</v>
      </c>
    </row>
    <row r="20" spans="1:16" ht="16">
      <c r="A20" s="37" t="s">
        <v>287</v>
      </c>
      <c r="B20" s="32" t="s">
        <v>312</v>
      </c>
      <c r="C20" s="98" t="s">
        <v>319</v>
      </c>
      <c r="D20" s="87" t="s">
        <v>0</v>
      </c>
      <c r="E20" s="46">
        <v>0</v>
      </c>
      <c r="F20" s="98">
        <v>0</v>
      </c>
      <c r="G20" s="42">
        <v>0</v>
      </c>
      <c r="H20" s="94" t="str">
        <f t="shared" si="0"/>
        <v>FY00</v>
      </c>
      <c r="I20" s="32" t="str">
        <f>"Q"&amp;CHOOSE(MONTH(FY20_Published36[[#This Row],[Contract Bid - Start (5010)]]),3,3,3,4,4,4,1,1,1,2,2,2)</f>
        <v>Q3</v>
      </c>
      <c r="J20" s="42">
        <v>0</v>
      </c>
      <c r="K20" s="94" t="str">
        <f t="shared" si="1"/>
        <v>FY00</v>
      </c>
      <c r="L20" s="14" t="str">
        <f>"Q"&amp;CHOOSE(MONTH(FY20_Published36[[#This Row],[LNTP (6010)]]),3,3,3,4,4,4,1,1,1,2,2,2)</f>
        <v>Q3</v>
      </c>
      <c r="M20" s="89" t="s">
        <v>564</v>
      </c>
      <c r="N20" s="40" t="s">
        <v>591</v>
      </c>
      <c r="O20" s="39" t="s">
        <v>567</v>
      </c>
      <c r="P20" s="40" t="s">
        <v>598</v>
      </c>
    </row>
    <row r="21" spans="1:16" ht="16">
      <c r="A21" s="37" t="s">
        <v>92</v>
      </c>
      <c r="B21" s="32" t="s">
        <v>206</v>
      </c>
      <c r="C21" s="98" t="s">
        <v>264</v>
      </c>
      <c r="D21" s="87" t="s">
        <v>0</v>
      </c>
      <c r="E21" s="46">
        <v>0</v>
      </c>
      <c r="F21" s="98">
        <v>0</v>
      </c>
      <c r="G21" s="42">
        <v>43665</v>
      </c>
      <c r="H21" s="94" t="str">
        <f t="shared" si="0"/>
        <v>FY20</v>
      </c>
      <c r="I21" s="32" t="str">
        <f>"Q"&amp;CHOOSE(MONTH(FY20_Published36[[#This Row],[Contract Bid - Start (5010)]]),3,3,3,4,4,4,1,1,1,2,2,2)</f>
        <v>Q1</v>
      </c>
      <c r="J21" s="42">
        <v>0</v>
      </c>
      <c r="K21" s="94" t="str">
        <f t="shared" si="1"/>
        <v>FY00</v>
      </c>
      <c r="L21" s="14" t="str">
        <f>"Q"&amp;CHOOSE(MONTH(FY20_Published36[[#This Row],[LNTP (6010)]]),3,3,3,4,4,4,1,1,1,2,2,2)</f>
        <v>Q3</v>
      </c>
      <c r="M21" s="89" t="s">
        <v>565</v>
      </c>
      <c r="N21" s="40" t="s">
        <v>591</v>
      </c>
      <c r="O21" s="39" t="s">
        <v>567</v>
      </c>
      <c r="P21" s="40" t="s">
        <v>600</v>
      </c>
    </row>
    <row r="22" spans="1:16" ht="16">
      <c r="A22" s="37" t="s">
        <v>91</v>
      </c>
      <c r="B22" s="32" t="s">
        <v>205</v>
      </c>
      <c r="C22" s="98" t="s">
        <v>265</v>
      </c>
      <c r="D22" s="87" t="s">
        <v>0</v>
      </c>
      <c r="E22" s="46">
        <v>0</v>
      </c>
      <c r="F22" s="98">
        <v>0</v>
      </c>
      <c r="G22" s="42">
        <v>43665</v>
      </c>
      <c r="H22" s="94" t="str">
        <f t="shared" si="0"/>
        <v>FY20</v>
      </c>
      <c r="I22" s="32" t="str">
        <f>"Q"&amp;CHOOSE(MONTH(FY20_Published36[[#This Row],[Contract Bid - Start (5010)]]),3,3,3,4,4,4,1,1,1,2,2,2)</f>
        <v>Q1</v>
      </c>
      <c r="J22" s="42">
        <v>0</v>
      </c>
      <c r="K22" s="94" t="str">
        <f t="shared" si="1"/>
        <v>FY00</v>
      </c>
      <c r="L22" s="14" t="str">
        <f>"Q"&amp;CHOOSE(MONTH(FY20_Published36[[#This Row],[LNTP (6010)]]),3,3,3,4,4,4,1,1,1,2,2,2)</f>
        <v>Q3</v>
      </c>
      <c r="M22" s="89" t="s">
        <v>565</v>
      </c>
      <c r="N22" s="40" t="s">
        <v>591</v>
      </c>
      <c r="O22" s="39" t="s">
        <v>567</v>
      </c>
      <c r="P22" s="40" t="s">
        <v>600</v>
      </c>
    </row>
    <row r="23" spans="1:16" ht="16">
      <c r="A23" s="37" t="s">
        <v>34</v>
      </c>
      <c r="B23" s="32" t="s">
        <v>239</v>
      </c>
      <c r="C23" s="95" t="s">
        <v>264</v>
      </c>
      <c r="D23" s="33" t="s">
        <v>0</v>
      </c>
      <c r="E23" s="46">
        <v>0</v>
      </c>
      <c r="F23" s="98">
        <v>0</v>
      </c>
      <c r="G23" s="42">
        <v>0</v>
      </c>
      <c r="H23" s="94" t="str">
        <f t="shared" si="0"/>
        <v>FY00</v>
      </c>
      <c r="I23" s="32" t="str">
        <f>"Q"&amp;CHOOSE(MONTH(FY20_Published36[[#This Row],[Contract Bid - Start (5010)]]),3,3,3,4,4,4,1,1,1,2,2,2)</f>
        <v>Q3</v>
      </c>
      <c r="J23" s="42">
        <v>0</v>
      </c>
      <c r="K23" s="94" t="str">
        <f t="shared" si="1"/>
        <v>FY00</v>
      </c>
      <c r="L23" s="14" t="str">
        <f>"Q"&amp;CHOOSE(MONTH(FY20_Published36[[#This Row],[LNTP (6010)]]),3,3,3,4,4,4,1,1,1,2,2,2)</f>
        <v>Q3</v>
      </c>
      <c r="M23" s="42" t="s">
        <v>564</v>
      </c>
      <c r="N23" s="40" t="s">
        <v>591</v>
      </c>
      <c r="O23" s="39" t="s">
        <v>567</v>
      </c>
      <c r="P23" s="40" t="s">
        <v>596</v>
      </c>
    </row>
    <row r="24" spans="1:16" ht="16">
      <c r="A24" s="37" t="s">
        <v>89</v>
      </c>
      <c r="B24" s="32" t="s">
        <v>159</v>
      </c>
      <c r="C24" s="98" t="s">
        <v>264</v>
      </c>
      <c r="D24" s="87" t="s">
        <v>0</v>
      </c>
      <c r="E24" s="46">
        <v>0</v>
      </c>
      <c r="F24" s="98">
        <v>0</v>
      </c>
      <c r="G24" s="42">
        <v>43746</v>
      </c>
      <c r="H24" s="94" t="str">
        <f t="shared" si="0"/>
        <v>FY20</v>
      </c>
      <c r="I24" s="32" t="str">
        <f>"Q"&amp;CHOOSE(MONTH(FY20_Published36[[#This Row],[Contract Bid - Start (5010)]]),3,3,3,4,4,4,1,1,1,2,2,2)</f>
        <v>Q2</v>
      </c>
      <c r="J24" s="42">
        <v>0</v>
      </c>
      <c r="K24" s="94" t="str">
        <f t="shared" si="1"/>
        <v>FY00</v>
      </c>
      <c r="L24" s="14" t="str">
        <f>"Q"&amp;CHOOSE(MONTH(FY20_Published36[[#This Row],[LNTP (6010)]]),3,3,3,4,4,4,1,1,1,2,2,2)</f>
        <v>Q3</v>
      </c>
      <c r="M24" s="89" t="s">
        <v>565</v>
      </c>
      <c r="N24" s="40" t="s">
        <v>591</v>
      </c>
      <c r="O24" s="39" t="s">
        <v>567</v>
      </c>
      <c r="P24" s="40" t="s">
        <v>600</v>
      </c>
    </row>
    <row r="25" spans="1:16" ht="16">
      <c r="A25" s="37" t="s">
        <v>88</v>
      </c>
      <c r="B25" s="32" t="s">
        <v>187</v>
      </c>
      <c r="C25" s="98" t="s">
        <v>265</v>
      </c>
      <c r="D25" s="87" t="s">
        <v>0</v>
      </c>
      <c r="E25" s="46">
        <v>0</v>
      </c>
      <c r="F25" s="98">
        <v>0</v>
      </c>
      <c r="G25" s="42">
        <v>0</v>
      </c>
      <c r="H25" s="94" t="str">
        <f t="shared" si="0"/>
        <v>FY00</v>
      </c>
      <c r="I25" s="32" t="str">
        <f>"Q"&amp;CHOOSE(MONTH(FY20_Published36[[#This Row],[Contract Bid - Start (5010)]]),3,3,3,4,4,4,1,1,1,2,2,2)</f>
        <v>Q3</v>
      </c>
      <c r="J25" s="42">
        <v>0</v>
      </c>
      <c r="K25" s="94" t="str">
        <f t="shared" si="1"/>
        <v>FY00</v>
      </c>
      <c r="L25" s="14" t="str">
        <f>"Q"&amp;CHOOSE(MONTH(FY20_Published36[[#This Row],[LNTP (6010)]]),3,3,3,4,4,4,1,1,1,2,2,2)</f>
        <v>Q3</v>
      </c>
      <c r="M25" s="89" t="s">
        <v>565</v>
      </c>
      <c r="N25" s="40" t="s">
        <v>591</v>
      </c>
      <c r="O25" s="39" t="s">
        <v>567</v>
      </c>
      <c r="P25" s="40" t="s">
        <v>579</v>
      </c>
    </row>
    <row r="26" spans="1:16" ht="16">
      <c r="A26" s="37" t="s">
        <v>33</v>
      </c>
      <c r="B26" s="32" t="s">
        <v>237</v>
      </c>
      <c r="C26" s="97" t="s">
        <v>265</v>
      </c>
      <c r="D26" s="60" t="s">
        <v>0</v>
      </c>
      <c r="E26" s="46">
        <v>0</v>
      </c>
      <c r="F26" s="98">
        <v>0</v>
      </c>
      <c r="G26" s="42">
        <v>0</v>
      </c>
      <c r="H26" s="94" t="str">
        <f t="shared" si="0"/>
        <v>FY00</v>
      </c>
      <c r="I26" s="32" t="str">
        <f>"Q"&amp;CHOOSE(MONTH(FY20_Published36[[#This Row],[Contract Bid - Start (5010)]]),3,3,3,4,4,4,1,1,1,2,2,2)</f>
        <v>Q3</v>
      </c>
      <c r="J26" s="42">
        <v>0</v>
      </c>
      <c r="K26" s="94" t="str">
        <f t="shared" si="1"/>
        <v>FY00</v>
      </c>
      <c r="L26" s="14" t="str">
        <f>"Q"&amp;CHOOSE(MONTH(FY20_Published36[[#This Row],[LNTP (6010)]]),3,3,3,4,4,4,1,1,1,2,2,2)</f>
        <v>Q3</v>
      </c>
      <c r="M26" s="42" t="s">
        <v>565</v>
      </c>
      <c r="N26" s="40" t="s">
        <v>591</v>
      </c>
      <c r="O26" s="39" t="s">
        <v>567</v>
      </c>
      <c r="P26" s="40" t="s">
        <v>579</v>
      </c>
    </row>
    <row r="27" spans="1:16" ht="16">
      <c r="A27" s="37" t="s">
        <v>77</v>
      </c>
      <c r="B27" s="32" t="s">
        <v>165</v>
      </c>
      <c r="C27" s="98" t="s">
        <v>265</v>
      </c>
      <c r="D27" s="87" t="s">
        <v>0</v>
      </c>
      <c r="E27" s="46">
        <v>0</v>
      </c>
      <c r="F27" s="98">
        <v>0</v>
      </c>
      <c r="G27" s="42">
        <v>43720</v>
      </c>
      <c r="H27" s="94" t="str">
        <f t="shared" si="0"/>
        <v>FY20</v>
      </c>
      <c r="I27" s="32" t="str">
        <f>"Q"&amp;CHOOSE(MONTH(FY20_Published36[[#This Row],[Contract Bid - Start (5010)]]),3,3,3,4,4,4,1,1,1,2,2,2)</f>
        <v>Q1</v>
      </c>
      <c r="J27" s="42">
        <v>0</v>
      </c>
      <c r="K27" s="94" t="str">
        <f t="shared" si="1"/>
        <v>FY00</v>
      </c>
      <c r="L27" s="14" t="str">
        <f>"Q"&amp;CHOOSE(MONTH(FY20_Published36[[#This Row],[LNTP (6010)]]),3,3,3,4,4,4,1,1,1,2,2,2)</f>
        <v>Q3</v>
      </c>
      <c r="M27" s="89" t="s">
        <v>565</v>
      </c>
      <c r="N27" s="40" t="s">
        <v>591</v>
      </c>
      <c r="O27" s="39" t="s">
        <v>567</v>
      </c>
      <c r="P27" s="40" t="s">
        <v>579</v>
      </c>
    </row>
    <row r="28" spans="1:16" ht="16">
      <c r="A28" s="37" t="s">
        <v>76</v>
      </c>
      <c r="B28" s="32" t="s">
        <v>217</v>
      </c>
      <c r="C28" s="98" t="s">
        <v>319</v>
      </c>
      <c r="D28" s="87" t="s">
        <v>0</v>
      </c>
      <c r="E28" s="46">
        <v>0</v>
      </c>
      <c r="F28" s="98">
        <v>0</v>
      </c>
      <c r="G28" s="42">
        <v>43699</v>
      </c>
      <c r="H28" s="94" t="str">
        <f t="shared" si="0"/>
        <v>FY20</v>
      </c>
      <c r="I28" s="32" t="str">
        <f>"Q"&amp;CHOOSE(MONTH(FY20_Published36[[#This Row],[Contract Bid - Start (5010)]]),3,3,3,4,4,4,1,1,1,2,2,2)</f>
        <v>Q1</v>
      </c>
      <c r="J28" s="42">
        <v>0</v>
      </c>
      <c r="K28" s="94" t="str">
        <f t="shared" si="1"/>
        <v>FY00</v>
      </c>
      <c r="L28" s="14" t="str">
        <f>"Q"&amp;CHOOSE(MONTH(FY20_Published36[[#This Row],[LNTP (6010)]]),3,3,3,4,4,4,1,1,1,2,2,2)</f>
        <v>Q3</v>
      </c>
      <c r="M28" s="89" t="s">
        <v>564</v>
      </c>
      <c r="N28" s="40" t="s">
        <v>591</v>
      </c>
      <c r="O28" s="39" t="s">
        <v>567</v>
      </c>
      <c r="P28" s="40" t="s">
        <v>593</v>
      </c>
    </row>
    <row r="29" spans="1:16" ht="16">
      <c r="A29" s="37" t="s">
        <v>75</v>
      </c>
      <c r="B29" s="32" t="s">
        <v>216</v>
      </c>
      <c r="C29" s="98" t="s">
        <v>319</v>
      </c>
      <c r="D29" s="87" t="s">
        <v>0</v>
      </c>
      <c r="E29" s="46">
        <v>0</v>
      </c>
      <c r="F29" s="98">
        <v>0</v>
      </c>
      <c r="G29" s="42">
        <v>43699</v>
      </c>
      <c r="H29" s="94" t="str">
        <f t="shared" si="0"/>
        <v>FY20</v>
      </c>
      <c r="I29" s="32" t="str">
        <f>"Q"&amp;CHOOSE(MONTH(FY20_Published36[[#This Row],[Contract Bid - Start (5010)]]),3,3,3,4,4,4,1,1,1,2,2,2)</f>
        <v>Q1</v>
      </c>
      <c r="J29" s="42">
        <v>0</v>
      </c>
      <c r="K29" s="94" t="str">
        <f t="shared" si="1"/>
        <v>FY00</v>
      </c>
      <c r="L29" s="14" t="str">
        <f>"Q"&amp;CHOOSE(MONTH(FY20_Published36[[#This Row],[LNTP (6010)]]),3,3,3,4,4,4,1,1,1,2,2,2)</f>
        <v>Q3</v>
      </c>
      <c r="M29" s="89" t="s">
        <v>564</v>
      </c>
      <c r="N29" s="40" t="s">
        <v>591</v>
      </c>
      <c r="O29" s="39" t="s">
        <v>567</v>
      </c>
      <c r="P29" s="40" t="s">
        <v>593</v>
      </c>
    </row>
    <row r="30" spans="1:16" ht="16">
      <c r="A30" s="37" t="s">
        <v>7</v>
      </c>
      <c r="B30" s="32" t="s">
        <v>234</v>
      </c>
      <c r="C30" s="95" t="s">
        <v>265</v>
      </c>
      <c r="D30" s="33" t="s">
        <v>0</v>
      </c>
      <c r="E30" s="46">
        <v>0</v>
      </c>
      <c r="F30" s="98">
        <v>0</v>
      </c>
      <c r="G30" s="42">
        <v>0</v>
      </c>
      <c r="H30" s="94" t="str">
        <f t="shared" si="0"/>
        <v>FY00</v>
      </c>
      <c r="I30" s="32" t="str">
        <f>"Q"&amp;CHOOSE(MONTH(FY20_Published36[[#This Row],[Contract Bid - Start (5010)]]),3,3,3,4,4,4,1,1,1,2,2,2)</f>
        <v>Q3</v>
      </c>
      <c r="J30" s="42">
        <v>0</v>
      </c>
      <c r="K30" s="94" t="str">
        <f t="shared" si="1"/>
        <v>FY00</v>
      </c>
      <c r="L30" s="14" t="str">
        <f>"Q"&amp;CHOOSE(MONTH(FY20_Published36[[#This Row],[LNTP (6010)]]),3,3,3,4,4,4,1,1,1,2,2,2)</f>
        <v>Q3</v>
      </c>
      <c r="M30" s="42" t="s">
        <v>564</v>
      </c>
      <c r="N30" s="40" t="s">
        <v>591</v>
      </c>
      <c r="O30" s="39" t="s">
        <v>567</v>
      </c>
      <c r="P30" s="40" t="s">
        <v>596</v>
      </c>
    </row>
    <row r="31" spans="1:16" ht="16">
      <c r="A31" s="37" t="s">
        <v>252</v>
      </c>
      <c r="B31" s="32" t="s">
        <v>258</v>
      </c>
      <c r="C31" s="95" t="s">
        <v>264</v>
      </c>
      <c r="D31" s="33" t="s">
        <v>261</v>
      </c>
      <c r="E31" s="46">
        <v>110000</v>
      </c>
      <c r="F31" s="98">
        <v>0</v>
      </c>
      <c r="G31" s="42">
        <v>43626</v>
      </c>
      <c r="H31" s="94" t="str">
        <f t="shared" si="0"/>
        <v>FY19</v>
      </c>
      <c r="I31" s="32" t="str">
        <f>"Q"&amp;CHOOSE(MONTH(FY20_Published36[[#This Row],[Contract Bid - Start (5010)]]),3,3,3,4,4,4,1,1,1,2,2,2)</f>
        <v>Q4</v>
      </c>
      <c r="J31" s="42">
        <v>0</v>
      </c>
      <c r="K31" s="94" t="str">
        <f t="shared" si="1"/>
        <v>FY00</v>
      </c>
      <c r="L31" s="14" t="str">
        <f>"Q"&amp;CHOOSE(MONTH(FY20_Published36[[#This Row],[LNTP (6010)]]),3,3,3,4,4,4,1,1,1,2,2,2)</f>
        <v>Q3</v>
      </c>
      <c r="M31" s="42" t="s">
        <v>565</v>
      </c>
      <c r="N31" s="40" t="s">
        <v>591</v>
      </c>
      <c r="O31" s="39" t="s">
        <v>567</v>
      </c>
      <c r="P31" s="40" t="s">
        <v>597</v>
      </c>
    </row>
    <row r="32" spans="1:16" ht="32">
      <c r="A32" s="37" t="s">
        <v>300</v>
      </c>
      <c r="B32" s="32" t="s">
        <v>587</v>
      </c>
      <c r="C32" s="95" t="s">
        <v>263</v>
      </c>
      <c r="D32" s="33" t="s">
        <v>241</v>
      </c>
      <c r="E32" s="46">
        <v>0</v>
      </c>
      <c r="F32" s="98">
        <v>0</v>
      </c>
      <c r="G32" s="42">
        <v>0</v>
      </c>
      <c r="H32" s="94" t="str">
        <f t="shared" si="0"/>
        <v>FY00</v>
      </c>
      <c r="I32" s="32" t="str">
        <f>"Q"&amp;CHOOSE(MONTH(FY20_Published36[[#This Row],[Contract Bid - Start (5010)]]),3,3,3,4,4,4,1,1,1,2,2,2)</f>
        <v>Q3</v>
      </c>
      <c r="J32" s="42">
        <v>0</v>
      </c>
      <c r="K32" s="94" t="str">
        <f t="shared" si="1"/>
        <v>FY00</v>
      </c>
      <c r="L32" s="14" t="str">
        <f>"Q"&amp;CHOOSE(MONTH(FY20_Published36[[#This Row],[LNTP (6010)]]),3,3,3,4,4,4,1,1,1,2,2,2)</f>
        <v>Q3</v>
      </c>
      <c r="M32" s="42" t="s">
        <v>565</v>
      </c>
      <c r="N32" s="40" t="s">
        <v>591</v>
      </c>
      <c r="O32" s="39" t="s">
        <v>567</v>
      </c>
      <c r="P32" s="40" t="s">
        <v>594</v>
      </c>
    </row>
    <row r="33" spans="1:16">
      <c r="A33" s="79" t="s">
        <v>626</v>
      </c>
      <c r="B33" s="32" t="s">
        <v>646</v>
      </c>
      <c r="C33" s="88" t="s">
        <v>263</v>
      </c>
      <c r="D33" s="88" t="s">
        <v>241</v>
      </c>
      <c r="E33" s="88">
        <v>0</v>
      </c>
      <c r="F33" s="88">
        <v>0</v>
      </c>
      <c r="G33" s="42">
        <v>0</v>
      </c>
      <c r="H33" s="94" t="str">
        <f t="shared" si="0"/>
        <v>FY00</v>
      </c>
      <c r="I33" s="32" t="str">
        <f>"Q"&amp;CHOOSE(MONTH(FY20_Published36[[#This Row],[Contract Bid - Start (5010)]]),3,3,3,4,4,4,1,1,1,2,2,2)</f>
        <v>Q3</v>
      </c>
      <c r="J33" s="81">
        <v>0</v>
      </c>
      <c r="K33" s="94" t="str">
        <f t="shared" si="1"/>
        <v>FY00</v>
      </c>
      <c r="L33" s="32" t="str">
        <f>"Q"&amp;CHOOSE(MONTH(FY20_Published36[[#This Row],[LNTP (6010)]]),3,3,3,4,4,4,1,1,1,2,2,2)</f>
        <v>Q3</v>
      </c>
      <c r="M33" s="42" t="s">
        <v>565</v>
      </c>
      <c r="N33" s="83" t="s">
        <v>591</v>
      </c>
      <c r="O33" s="73"/>
      <c r="P33" s="83" t="s">
        <v>594</v>
      </c>
    </row>
    <row r="34" spans="1:16">
      <c r="A34" s="79" t="s">
        <v>627</v>
      </c>
      <c r="B34" s="32" t="s">
        <v>647</v>
      </c>
      <c r="C34" s="88" t="s">
        <v>263</v>
      </c>
      <c r="D34" s="88" t="s">
        <v>241</v>
      </c>
      <c r="E34" s="88">
        <v>0</v>
      </c>
      <c r="F34" s="88">
        <v>0</v>
      </c>
      <c r="G34" s="42">
        <v>0</v>
      </c>
      <c r="H34" s="94" t="str">
        <f t="shared" ref="H34:H65" si="2">"FY"&amp;RIGHT(YEAR(DATE(YEAR(G34),MONTH(G34)+(7-1),1)),2)</f>
        <v>FY00</v>
      </c>
      <c r="I34" s="32" t="str">
        <f>"Q"&amp;CHOOSE(MONTH(FY20_Published36[[#This Row],[Contract Bid - Start (5010)]]),3,3,3,4,4,4,1,1,1,2,2,2)</f>
        <v>Q3</v>
      </c>
      <c r="J34" s="81">
        <v>0</v>
      </c>
      <c r="K34" s="94" t="str">
        <f t="shared" ref="K34:K65" si="3">"FY"&amp;RIGHT(YEAR(DATE(YEAR(J34),MONTH(J34)+(7-1),1)),2)</f>
        <v>FY00</v>
      </c>
      <c r="L34" s="32" t="str">
        <f>"Q"&amp;CHOOSE(MONTH(FY20_Published36[[#This Row],[LNTP (6010)]]),3,3,3,4,4,4,1,1,1,2,2,2)</f>
        <v>Q3</v>
      </c>
      <c r="M34" s="42" t="s">
        <v>565</v>
      </c>
      <c r="N34" s="83" t="s">
        <v>591</v>
      </c>
      <c r="O34" s="73"/>
      <c r="P34" s="83" t="s">
        <v>594</v>
      </c>
    </row>
    <row r="35" spans="1:16" ht="16">
      <c r="A35" s="37" t="s">
        <v>11</v>
      </c>
      <c r="B35" s="32" t="s">
        <v>226</v>
      </c>
      <c r="C35" s="98" t="s">
        <v>265</v>
      </c>
      <c r="D35" s="87" t="s">
        <v>0</v>
      </c>
      <c r="E35" s="46">
        <v>0</v>
      </c>
      <c r="F35" s="98">
        <v>0</v>
      </c>
      <c r="G35" s="42">
        <v>0</v>
      </c>
      <c r="H35" s="94" t="str">
        <f t="shared" si="2"/>
        <v>FY00</v>
      </c>
      <c r="I35" s="32" t="str">
        <f>"Q"&amp;CHOOSE(MONTH(FY20_Published36[[#This Row],[Contract Bid - Start (5010)]]),3,3,3,4,4,4,1,1,1,2,2,2)</f>
        <v>Q3</v>
      </c>
      <c r="J35" s="42">
        <v>0</v>
      </c>
      <c r="K35" s="94" t="str">
        <f t="shared" si="3"/>
        <v>FY00</v>
      </c>
      <c r="L35" s="14" t="str">
        <f>"Q"&amp;CHOOSE(MONTH(FY20_Published36[[#This Row],[LNTP (6010)]]),3,3,3,4,4,4,1,1,1,2,2,2)</f>
        <v>Q3</v>
      </c>
      <c r="M35" s="89" t="s">
        <v>564</v>
      </c>
      <c r="N35" s="40" t="s">
        <v>591</v>
      </c>
      <c r="O35" s="39" t="s">
        <v>567</v>
      </c>
      <c r="P35" s="40" t="s">
        <v>596</v>
      </c>
    </row>
    <row r="36" spans="1:16" ht="16">
      <c r="A36" s="37" t="s">
        <v>254</v>
      </c>
      <c r="B36" s="32" t="s">
        <v>260</v>
      </c>
      <c r="C36" s="96" t="s">
        <v>268</v>
      </c>
      <c r="D36" s="66" t="s">
        <v>0</v>
      </c>
      <c r="E36" s="46">
        <v>0</v>
      </c>
      <c r="F36" s="98">
        <v>0</v>
      </c>
      <c r="G36" s="42">
        <v>0</v>
      </c>
      <c r="H36" s="94" t="str">
        <f t="shared" si="2"/>
        <v>FY00</v>
      </c>
      <c r="I36" s="32" t="str">
        <f>"Q"&amp;CHOOSE(MONTH(FY20_Published36[[#This Row],[Contract Bid - Start (5010)]]),3,3,3,4,4,4,1,1,1,2,2,2)</f>
        <v>Q3</v>
      </c>
      <c r="J36" s="42">
        <v>0</v>
      </c>
      <c r="K36" s="94" t="str">
        <f t="shared" si="3"/>
        <v>FY00</v>
      </c>
      <c r="L36" s="14" t="str">
        <f>"Q"&amp;CHOOSE(MONTH(FY20_Published36[[#This Row],[LNTP (6010)]]),3,3,3,4,4,4,1,1,1,2,2,2)</f>
        <v>Q3</v>
      </c>
      <c r="M36" s="42" t="s">
        <v>564</v>
      </c>
      <c r="N36" s="40" t="s">
        <v>591</v>
      </c>
      <c r="O36" s="39" t="s">
        <v>567</v>
      </c>
      <c r="P36" s="40" t="s">
        <v>593</v>
      </c>
    </row>
    <row r="37" spans="1:16" ht="16">
      <c r="A37" s="37" t="s">
        <v>10</v>
      </c>
      <c r="B37" s="32" t="s">
        <v>223</v>
      </c>
      <c r="C37" s="98" t="s">
        <v>265</v>
      </c>
      <c r="D37" s="87" t="s">
        <v>0</v>
      </c>
      <c r="E37" s="46">
        <v>0</v>
      </c>
      <c r="F37" s="98">
        <v>0</v>
      </c>
      <c r="G37" s="42">
        <v>43648</v>
      </c>
      <c r="H37" s="94" t="str">
        <f t="shared" si="2"/>
        <v>FY20</v>
      </c>
      <c r="I37" s="32" t="str">
        <f>"Q"&amp;CHOOSE(MONTH(FY20_Published36[[#This Row],[Contract Bid - Start (5010)]]),3,3,3,4,4,4,1,1,1,2,2,2)</f>
        <v>Q1</v>
      </c>
      <c r="J37" s="42">
        <v>0</v>
      </c>
      <c r="K37" s="94" t="str">
        <f t="shared" si="3"/>
        <v>FY00</v>
      </c>
      <c r="L37" s="14" t="str">
        <f>"Q"&amp;CHOOSE(MONTH(FY20_Published36[[#This Row],[LNTP (6010)]]),3,3,3,4,4,4,1,1,1,2,2,2)</f>
        <v>Q3</v>
      </c>
      <c r="M37" s="89" t="s">
        <v>564</v>
      </c>
      <c r="N37" s="40" t="s">
        <v>591</v>
      </c>
      <c r="O37" s="39" t="s">
        <v>567</v>
      </c>
      <c r="P37" s="40" t="s">
        <v>596</v>
      </c>
    </row>
    <row r="38" spans="1:16">
      <c r="A38" s="79" t="s">
        <v>625</v>
      </c>
      <c r="B38" s="32" t="s">
        <v>649</v>
      </c>
      <c r="C38" s="88" t="s">
        <v>319</v>
      </c>
      <c r="D38" s="88" t="s">
        <v>249</v>
      </c>
      <c r="E38" s="88">
        <v>0</v>
      </c>
      <c r="F38" s="88">
        <v>0</v>
      </c>
      <c r="G38" s="77">
        <v>43705</v>
      </c>
      <c r="H38" s="94" t="str">
        <f t="shared" si="2"/>
        <v>FY20</v>
      </c>
      <c r="I38" s="32" t="str">
        <f>"Q"&amp;CHOOSE(MONTH(FY20_Published36[[#This Row],[Contract Bid - Start (5010)]]),3,3,3,4,4,4,1,1,1,2,2,2)</f>
        <v>Q1</v>
      </c>
      <c r="J38" s="81">
        <v>43196</v>
      </c>
      <c r="K38" s="94" t="str">
        <f t="shared" si="3"/>
        <v>FY18</v>
      </c>
      <c r="L38" s="32" t="str">
        <f>"Q"&amp;CHOOSE(MONTH(FY20_Published36[[#This Row],[LNTP (6010)]]),3,3,3,4,4,4,1,1,1,2,2,2)</f>
        <v>Q4</v>
      </c>
      <c r="M38" s="42" t="s">
        <v>564</v>
      </c>
      <c r="N38" s="83" t="s">
        <v>591</v>
      </c>
      <c r="O38" s="73"/>
      <c r="P38" s="83" t="s">
        <v>593</v>
      </c>
    </row>
    <row r="39" spans="1:16" ht="16">
      <c r="A39" s="37" t="s">
        <v>69</v>
      </c>
      <c r="B39" s="32" t="s">
        <v>222</v>
      </c>
      <c r="C39" s="98" t="s">
        <v>265</v>
      </c>
      <c r="D39" s="87" t="s">
        <v>241</v>
      </c>
      <c r="E39" s="88">
        <v>2005614.29</v>
      </c>
      <c r="F39" s="88">
        <v>3005290</v>
      </c>
      <c r="G39" s="42">
        <v>43640.333333333336</v>
      </c>
      <c r="H39" s="94" t="str">
        <f t="shared" si="2"/>
        <v>FY19</v>
      </c>
      <c r="I39" s="32" t="str">
        <f>"Q"&amp;CHOOSE(MONTH(FY20_Published36[[#This Row],[Contract Bid - Start (5010)]]),3,3,3,4,4,4,1,1,1,2,2,2)</f>
        <v>Q4</v>
      </c>
      <c r="J39" s="77">
        <v>43700</v>
      </c>
      <c r="K39" s="94" t="str">
        <f t="shared" si="3"/>
        <v>FY20</v>
      </c>
      <c r="L39" s="32" t="str">
        <f>"Q"&amp;CHOOSE(MONTH(FY20_Published36[[#This Row],[LNTP (6010)]]),3,3,3,4,4,4,1,1,1,2,2,2)</f>
        <v>Q1</v>
      </c>
      <c r="M39" s="42" t="s">
        <v>565</v>
      </c>
      <c r="N39" s="40" t="s">
        <v>591</v>
      </c>
      <c r="O39" s="73" t="s">
        <v>567</v>
      </c>
      <c r="P39" s="40" t="s">
        <v>579</v>
      </c>
    </row>
    <row r="40" spans="1:16" ht="16">
      <c r="A40" s="37" t="s">
        <v>105</v>
      </c>
      <c r="B40" s="32" t="s">
        <v>221</v>
      </c>
      <c r="C40" s="98" t="s">
        <v>247</v>
      </c>
      <c r="D40" s="87" t="s">
        <v>241</v>
      </c>
      <c r="E40" s="88">
        <v>1002999.99990455</v>
      </c>
      <c r="F40" s="88">
        <v>1810165.99937902</v>
      </c>
      <c r="G40" s="42">
        <v>43621.333333333336</v>
      </c>
      <c r="H40" s="94" t="str">
        <f t="shared" si="2"/>
        <v>FY19</v>
      </c>
      <c r="I40" s="32" t="str">
        <f>"Q"&amp;CHOOSE(MONTH(FY20_Published36[[#This Row],[Contract Bid - Start (5010)]]),3,3,3,4,4,4,1,1,1,2,2,2)</f>
        <v>Q4</v>
      </c>
      <c r="J40" s="50">
        <v>43706</v>
      </c>
      <c r="K40" s="94" t="str">
        <f t="shared" si="3"/>
        <v>FY20</v>
      </c>
      <c r="L40" s="32" t="str">
        <f>"Q"&amp;CHOOSE(MONTH(FY20_Published36[[#This Row],[LNTP (6010)]]),3,3,3,4,4,4,1,1,1,2,2,2)</f>
        <v>Q1</v>
      </c>
      <c r="M40" s="42" t="s">
        <v>564</v>
      </c>
      <c r="N40" s="40" t="s">
        <v>591</v>
      </c>
      <c r="O40" s="39" t="s">
        <v>567</v>
      </c>
      <c r="P40" s="40" t="s">
        <v>656</v>
      </c>
    </row>
    <row r="41" spans="1:16" ht="16">
      <c r="A41" s="37" t="s">
        <v>115</v>
      </c>
      <c r="B41" s="32" t="s">
        <v>612</v>
      </c>
      <c r="C41" s="98" t="s">
        <v>327</v>
      </c>
      <c r="D41" s="87" t="s">
        <v>241</v>
      </c>
      <c r="E41" s="88">
        <v>64800</v>
      </c>
      <c r="F41" s="88">
        <v>72000</v>
      </c>
      <c r="G41" s="42">
        <v>43693.333333333336</v>
      </c>
      <c r="H41" s="94" t="str">
        <f t="shared" si="2"/>
        <v>FY20</v>
      </c>
      <c r="I41" s="32" t="str">
        <f>"Q"&amp;CHOOSE(MONTH(FY20_Published36[[#This Row],[Contract Bid - Start (5010)]]),3,3,3,4,4,4,1,1,1,2,2,2)</f>
        <v>Q1</v>
      </c>
      <c r="J41" s="81">
        <v>43712.333333333336</v>
      </c>
      <c r="K41" s="94" t="str">
        <f t="shared" si="3"/>
        <v>FY20</v>
      </c>
      <c r="L41" s="32" t="str">
        <f>"Q"&amp;CHOOSE(MONTH(FY20_Published36[[#This Row],[LNTP (6010)]]),3,3,3,4,4,4,1,1,1,2,2,2)</f>
        <v>Q1</v>
      </c>
      <c r="M41" s="42" t="s">
        <v>565</v>
      </c>
      <c r="N41" s="40" t="s">
        <v>591</v>
      </c>
      <c r="O41" s="73" t="s">
        <v>567</v>
      </c>
      <c r="P41" s="40" t="s">
        <v>602</v>
      </c>
    </row>
    <row r="42" spans="1:16" ht="16">
      <c r="A42" s="37" t="s">
        <v>66</v>
      </c>
      <c r="B42" s="32" t="s">
        <v>629</v>
      </c>
      <c r="C42" s="98" t="s">
        <v>264</v>
      </c>
      <c r="D42" s="87" t="s">
        <v>0</v>
      </c>
      <c r="E42" s="88">
        <v>388555.92</v>
      </c>
      <c r="F42" s="88">
        <v>427411.92</v>
      </c>
      <c r="G42" s="77">
        <v>43577</v>
      </c>
      <c r="H42" s="94" t="str">
        <f t="shared" si="2"/>
        <v>FY19</v>
      </c>
      <c r="I42" s="32" t="str">
        <f>"Q"&amp;CHOOSE(MONTH(FY20_Published36[[#This Row],[Contract Bid - Start (5010)]]),3,3,3,4,4,4,1,1,1,2,2,2)</f>
        <v>Q4</v>
      </c>
      <c r="J42" s="77">
        <v>43721</v>
      </c>
      <c r="K42" s="94" t="str">
        <f t="shared" si="3"/>
        <v>FY20</v>
      </c>
      <c r="L42" s="32" t="str">
        <f>"Q"&amp;CHOOSE(MONTH(FY20_Published36[[#This Row],[LNTP (6010)]]),3,3,3,4,4,4,1,1,1,2,2,2)</f>
        <v>Q1</v>
      </c>
      <c r="M42" s="42" t="s">
        <v>565</v>
      </c>
      <c r="N42" s="40" t="s">
        <v>591</v>
      </c>
      <c r="O42" s="39" t="s">
        <v>567</v>
      </c>
      <c r="P42" s="40" t="s">
        <v>600</v>
      </c>
    </row>
    <row r="43" spans="1:16" ht="16">
      <c r="A43" s="37" t="s">
        <v>72</v>
      </c>
      <c r="B43" s="32" t="s">
        <v>167</v>
      </c>
      <c r="C43" s="98" t="s">
        <v>265</v>
      </c>
      <c r="D43" s="87" t="s">
        <v>241</v>
      </c>
      <c r="E43" s="88">
        <v>859499.99915624398</v>
      </c>
      <c r="F43" s="88">
        <v>1106499.9991562399</v>
      </c>
      <c r="G43" s="81">
        <v>43714.333333333336</v>
      </c>
      <c r="H43" s="94" t="str">
        <f t="shared" si="2"/>
        <v>FY20</v>
      </c>
      <c r="I43" s="32" t="str">
        <f>"Q"&amp;CHOOSE(MONTH(FY20_Published36[[#This Row],[Contract Bid - Start (5010)]]),3,3,3,4,4,4,1,1,1,2,2,2)</f>
        <v>Q1</v>
      </c>
      <c r="J43" s="50">
        <v>43727.333333333336</v>
      </c>
      <c r="K43" s="94" t="str">
        <f t="shared" si="3"/>
        <v>FY20</v>
      </c>
      <c r="L43" s="32" t="str">
        <f>"Q"&amp;CHOOSE(MONTH(FY20_Published36[[#This Row],[LNTP (6010)]]),3,3,3,4,4,4,1,1,1,2,2,2)</f>
        <v>Q1</v>
      </c>
      <c r="M43" s="42" t="s">
        <v>565</v>
      </c>
      <c r="N43" s="40" t="s">
        <v>591</v>
      </c>
      <c r="O43" s="39" t="s">
        <v>567</v>
      </c>
      <c r="P43" s="40" t="s">
        <v>597</v>
      </c>
    </row>
    <row r="44" spans="1:16" ht="16">
      <c r="A44" s="37" t="s">
        <v>71</v>
      </c>
      <c r="B44" s="32" t="s">
        <v>166</v>
      </c>
      <c r="C44" s="98" t="s">
        <v>264</v>
      </c>
      <c r="D44" s="87" t="s">
        <v>241</v>
      </c>
      <c r="E44" s="88">
        <v>411099.99953999103</v>
      </c>
      <c r="F44" s="88">
        <v>529199.99953999103</v>
      </c>
      <c r="G44" s="81">
        <v>43714.333333333336</v>
      </c>
      <c r="H44" s="94" t="str">
        <f t="shared" si="2"/>
        <v>FY20</v>
      </c>
      <c r="I44" s="32" t="str">
        <f>"Q"&amp;CHOOSE(MONTH(FY20_Published36[[#This Row],[Contract Bid - Start (5010)]]),3,3,3,4,4,4,1,1,1,2,2,2)</f>
        <v>Q1</v>
      </c>
      <c r="J44" s="50">
        <v>43727.333333333336</v>
      </c>
      <c r="K44" s="94" t="str">
        <f t="shared" si="3"/>
        <v>FY20</v>
      </c>
      <c r="L44" s="32" t="str">
        <f>"Q"&amp;CHOOSE(MONTH(FY20_Published36[[#This Row],[LNTP (6010)]]),3,3,3,4,4,4,1,1,1,2,2,2)</f>
        <v>Q1</v>
      </c>
      <c r="M44" s="42" t="s">
        <v>565</v>
      </c>
      <c r="N44" s="40" t="s">
        <v>591</v>
      </c>
      <c r="O44" s="39" t="s">
        <v>567</v>
      </c>
      <c r="P44" s="40" t="s">
        <v>597</v>
      </c>
    </row>
    <row r="45" spans="1:16" ht="16">
      <c r="A45" s="37" t="s">
        <v>112</v>
      </c>
      <c r="B45" s="32" t="s">
        <v>197</v>
      </c>
      <c r="C45" s="98" t="s">
        <v>327</v>
      </c>
      <c r="D45" s="87" t="s">
        <v>241</v>
      </c>
      <c r="E45" s="88">
        <v>325000</v>
      </c>
      <c r="F45" s="88">
        <v>495904.99995000003</v>
      </c>
      <c r="G45" s="42">
        <v>43668.333333333336</v>
      </c>
      <c r="H45" s="94" t="str">
        <f t="shared" si="2"/>
        <v>FY20</v>
      </c>
      <c r="I45" s="32" t="str">
        <f>"Q"&amp;CHOOSE(MONTH(FY20_Published36[[#This Row],[Contract Bid - Start (5010)]]),3,3,3,4,4,4,1,1,1,2,2,2)</f>
        <v>Q1</v>
      </c>
      <c r="J45" s="42">
        <v>43739.333333333336</v>
      </c>
      <c r="K45" s="94" t="str">
        <f t="shared" si="3"/>
        <v>FY20</v>
      </c>
      <c r="L45" s="32" t="str">
        <f>"Q"&amp;CHOOSE(MONTH(FY20_Published36[[#This Row],[LNTP (6010)]]),3,3,3,4,4,4,1,1,1,2,2,2)</f>
        <v>Q2</v>
      </c>
      <c r="M45" s="42" t="s">
        <v>565</v>
      </c>
      <c r="N45" s="40" t="s">
        <v>591</v>
      </c>
      <c r="O45" s="39" t="s">
        <v>567</v>
      </c>
      <c r="P45" s="40" t="s">
        <v>602</v>
      </c>
    </row>
    <row r="46" spans="1:16" ht="16">
      <c r="A46" s="37" t="s">
        <v>337</v>
      </c>
      <c r="B46" s="32" t="s">
        <v>554</v>
      </c>
      <c r="C46" s="98" t="s">
        <v>264</v>
      </c>
      <c r="D46" s="87" t="s">
        <v>241</v>
      </c>
      <c r="E46" s="86">
        <v>165716</v>
      </c>
      <c r="F46" s="86">
        <v>240687</v>
      </c>
      <c r="G46" s="42">
        <v>43685</v>
      </c>
      <c r="H46" s="94" t="str">
        <f t="shared" si="2"/>
        <v>FY20</v>
      </c>
      <c r="I46" s="32" t="str">
        <f>"Q"&amp;CHOOSE(MONTH(FY20_Published36[[#This Row],[Contract Bid - Start (5010)]]),3,3,3,4,4,4,1,1,1,2,2,2)</f>
        <v>Q1</v>
      </c>
      <c r="J46" s="42">
        <v>43745</v>
      </c>
      <c r="K46" s="94" t="str">
        <f t="shared" si="3"/>
        <v>FY20</v>
      </c>
      <c r="L46" s="32" t="str">
        <f>"Q"&amp;CHOOSE(MONTH(FY20_Published36[[#This Row],[LNTP (6010)]]),3,3,3,4,4,4,1,1,1,2,2,2)</f>
        <v>Q2</v>
      </c>
      <c r="M46" s="42" t="s">
        <v>565</v>
      </c>
      <c r="N46" s="40" t="s">
        <v>591</v>
      </c>
      <c r="O46" s="39" t="s">
        <v>567</v>
      </c>
      <c r="P46" s="40" t="s">
        <v>579</v>
      </c>
    </row>
    <row r="47" spans="1:16" ht="16">
      <c r="A47" s="37" t="s">
        <v>338</v>
      </c>
      <c r="B47" s="32" t="s">
        <v>555</v>
      </c>
      <c r="C47" s="98" t="s">
        <v>265</v>
      </c>
      <c r="D47" s="87" t="s">
        <v>241</v>
      </c>
      <c r="E47" s="86">
        <v>422396</v>
      </c>
      <c r="F47" s="86">
        <v>725067.88</v>
      </c>
      <c r="G47" s="42">
        <v>43685</v>
      </c>
      <c r="H47" s="94" t="str">
        <f t="shared" si="2"/>
        <v>FY20</v>
      </c>
      <c r="I47" s="32" t="str">
        <f>"Q"&amp;CHOOSE(MONTH(FY20_Published36[[#This Row],[Contract Bid - Start (5010)]]),3,3,3,4,4,4,1,1,1,2,2,2)</f>
        <v>Q1</v>
      </c>
      <c r="J47" s="42">
        <v>43745</v>
      </c>
      <c r="K47" s="94" t="str">
        <f t="shared" si="3"/>
        <v>FY20</v>
      </c>
      <c r="L47" s="32" t="str">
        <f>"Q"&amp;CHOOSE(MONTH(FY20_Published36[[#This Row],[LNTP (6010)]]),3,3,3,4,4,4,1,1,1,2,2,2)</f>
        <v>Q2</v>
      </c>
      <c r="M47" s="42" t="s">
        <v>565</v>
      </c>
      <c r="N47" s="40" t="s">
        <v>591</v>
      </c>
      <c r="O47" s="39" t="s">
        <v>567</v>
      </c>
      <c r="P47" s="40" t="s">
        <v>579</v>
      </c>
    </row>
    <row r="48" spans="1:16" ht="16">
      <c r="A48" s="37" t="s">
        <v>104</v>
      </c>
      <c r="B48" s="32" t="s">
        <v>614</v>
      </c>
      <c r="C48" s="98" t="s">
        <v>264</v>
      </c>
      <c r="D48" s="87" t="s">
        <v>0</v>
      </c>
      <c r="E48" s="88">
        <v>1102041.6193387799</v>
      </c>
      <c r="F48" s="88">
        <v>1410102.7392561201</v>
      </c>
      <c r="G48" s="42">
        <v>43483.333333333336</v>
      </c>
      <c r="H48" s="94" t="str">
        <f t="shared" si="2"/>
        <v>FY19</v>
      </c>
      <c r="I48" s="32" t="str">
        <f>"Q"&amp;CHOOSE(MONTH(FY20_Published36[[#This Row],[Contract Bid - Start (5010)]]),3,3,3,4,4,4,1,1,1,2,2,2)</f>
        <v>Q3</v>
      </c>
      <c r="J48" s="50">
        <v>43746</v>
      </c>
      <c r="K48" s="94" t="str">
        <f t="shared" si="3"/>
        <v>FY20</v>
      </c>
      <c r="L48" s="32" t="str">
        <f>"Q"&amp;CHOOSE(MONTH(FY20_Published36[[#This Row],[LNTP (6010)]]),3,3,3,4,4,4,1,1,1,2,2,2)</f>
        <v>Q2</v>
      </c>
      <c r="M48" s="42" t="s">
        <v>565</v>
      </c>
      <c r="N48" s="40" t="s">
        <v>591</v>
      </c>
      <c r="O48" s="39" t="s">
        <v>567</v>
      </c>
      <c r="P48" s="40" t="s">
        <v>579</v>
      </c>
    </row>
    <row r="49" spans="1:16" ht="16">
      <c r="A49" s="37" t="s">
        <v>102</v>
      </c>
      <c r="B49" s="32" t="s">
        <v>615</v>
      </c>
      <c r="C49" s="98" t="s">
        <v>265</v>
      </c>
      <c r="D49" s="87" t="s">
        <v>0</v>
      </c>
      <c r="E49" s="88">
        <v>2046648.7179533499</v>
      </c>
      <c r="F49" s="88">
        <v>2598048.1777998498</v>
      </c>
      <c r="G49" s="42">
        <v>43483.333333333336</v>
      </c>
      <c r="H49" s="94" t="str">
        <f t="shared" si="2"/>
        <v>FY19</v>
      </c>
      <c r="I49" s="32" t="str">
        <f>"Q"&amp;CHOOSE(MONTH(FY20_Published36[[#This Row],[Contract Bid - Start (5010)]]),3,3,3,4,4,4,1,1,1,2,2,2)</f>
        <v>Q3</v>
      </c>
      <c r="J49" s="50">
        <v>43746</v>
      </c>
      <c r="K49" s="94" t="str">
        <f t="shared" si="3"/>
        <v>FY20</v>
      </c>
      <c r="L49" s="32" t="str">
        <f>"Q"&amp;CHOOSE(MONTH(FY20_Published36[[#This Row],[LNTP (6010)]]),3,3,3,4,4,4,1,1,1,2,2,2)</f>
        <v>Q2</v>
      </c>
      <c r="M49" s="42" t="s">
        <v>565</v>
      </c>
      <c r="N49" s="40" t="s">
        <v>591</v>
      </c>
      <c r="O49" s="39" t="s">
        <v>567</v>
      </c>
      <c r="P49" s="40" t="s">
        <v>579</v>
      </c>
    </row>
    <row r="50" spans="1:16" ht="16">
      <c r="A50" s="37" t="s">
        <v>343</v>
      </c>
      <c r="B50" s="32" t="s">
        <v>620</v>
      </c>
      <c r="C50" s="98" t="s">
        <v>319</v>
      </c>
      <c r="D50" s="87" t="s">
        <v>621</v>
      </c>
      <c r="E50" s="88">
        <v>210000</v>
      </c>
      <c r="F50" s="88">
        <v>399999.99994970101</v>
      </c>
      <c r="G50" s="42">
        <v>43619.333333333336</v>
      </c>
      <c r="H50" s="94" t="str">
        <f t="shared" si="2"/>
        <v>FY19</v>
      </c>
      <c r="I50" s="32" t="str">
        <f>"Q"&amp;CHOOSE(MONTH(FY20_Published36[[#This Row],[Contract Bid - Start (5010)]]),3,3,3,4,4,4,1,1,1,2,2,2)</f>
        <v>Q4</v>
      </c>
      <c r="J50" s="50">
        <v>43748</v>
      </c>
      <c r="K50" s="94" t="str">
        <f t="shared" si="3"/>
        <v>FY20</v>
      </c>
      <c r="L50" s="32" t="str">
        <f>"Q"&amp;CHOOSE(MONTH(FY20_Published36[[#This Row],[LNTP (6010)]]),3,3,3,4,4,4,1,1,1,2,2,2)</f>
        <v>Q2</v>
      </c>
      <c r="M50" s="42" t="s">
        <v>564</v>
      </c>
      <c r="N50" s="40" t="s">
        <v>591</v>
      </c>
      <c r="O50" s="39" t="s">
        <v>567</v>
      </c>
      <c r="P50" s="40" t="s">
        <v>595</v>
      </c>
    </row>
    <row r="51" spans="1:16" ht="16">
      <c r="A51" s="37" t="s">
        <v>296</v>
      </c>
      <c r="B51" s="32" t="s">
        <v>220</v>
      </c>
      <c r="C51" s="98" t="s">
        <v>804</v>
      </c>
      <c r="D51" t="s">
        <v>804</v>
      </c>
      <c r="E51" s="88">
        <v>5000000</v>
      </c>
      <c r="F51" s="88">
        <v>5500000</v>
      </c>
      <c r="G51" s="81">
        <v>44012</v>
      </c>
      <c r="H51" s="94" t="str">
        <f t="shared" si="2"/>
        <v>FY20</v>
      </c>
      <c r="I51" s="32" t="str">
        <f>"Q"&amp;CHOOSE(MONTH(FY20_Published36[[#This Row],[Contract Bid - Start (5010)]]),3,3,3,4,4,4,1,1,1,2,2,2)</f>
        <v>Q4</v>
      </c>
      <c r="J51" s="81">
        <v>43758</v>
      </c>
      <c r="K51" s="94" t="str">
        <f t="shared" si="3"/>
        <v>FY20</v>
      </c>
      <c r="L51" s="32" t="str">
        <f>"Q"&amp;CHOOSE(MONTH(FY20_Published36[[#This Row],[LNTP (6010)]]),3,3,3,4,4,4,1,1,1,2,2,2)</f>
        <v>Q2</v>
      </c>
      <c r="M51" s="42" t="s">
        <v>804</v>
      </c>
      <c r="N51" s="40" t="s">
        <v>591</v>
      </c>
      <c r="O51" s="73"/>
      <c r="P51" s="39" t="s">
        <v>577</v>
      </c>
    </row>
    <row r="52" spans="1:16" ht="16">
      <c r="A52" s="37" t="s">
        <v>297</v>
      </c>
      <c r="B52" s="32" t="s">
        <v>313</v>
      </c>
      <c r="C52" s="98" t="s">
        <v>264</v>
      </c>
      <c r="D52" s="87" t="s">
        <v>241</v>
      </c>
      <c r="E52" s="88">
        <v>795399.6</v>
      </c>
      <c r="F52" s="88">
        <v>825399.6</v>
      </c>
      <c r="G52" s="42">
        <v>43327.333333333336</v>
      </c>
      <c r="H52" s="94" t="str">
        <f t="shared" si="2"/>
        <v>FY19</v>
      </c>
      <c r="I52" s="32" t="str">
        <f>"Q"&amp;CHOOSE(MONTH(FY20_Published36[[#This Row],[Contract Bid - Start (5010)]]),3,3,3,4,4,4,1,1,1,2,2,2)</f>
        <v>Q1</v>
      </c>
      <c r="J52" s="50">
        <v>43783</v>
      </c>
      <c r="K52" s="94" t="str">
        <f t="shared" si="3"/>
        <v>FY20</v>
      </c>
      <c r="L52" s="32" t="str">
        <f>"Q"&amp;CHOOSE(MONTH(FY20_Published36[[#This Row],[LNTP (6010)]]),3,3,3,4,4,4,1,1,1,2,2,2)</f>
        <v>Q2</v>
      </c>
      <c r="M52" s="42" t="s">
        <v>564</v>
      </c>
      <c r="N52" s="40" t="s">
        <v>591</v>
      </c>
      <c r="O52" s="39" t="s">
        <v>567</v>
      </c>
      <c r="P52" s="40" t="s">
        <v>595</v>
      </c>
    </row>
    <row r="53" spans="1:16" ht="16">
      <c r="A53" s="37" t="s">
        <v>125</v>
      </c>
      <c r="B53" s="32" t="s">
        <v>214</v>
      </c>
      <c r="C53" s="98" t="s">
        <v>327</v>
      </c>
      <c r="D53" s="87" t="s">
        <v>241</v>
      </c>
      <c r="E53" s="88">
        <v>363620</v>
      </c>
      <c r="F53" s="88">
        <v>500000</v>
      </c>
      <c r="G53" s="81">
        <v>43864.333333333336</v>
      </c>
      <c r="H53" s="94" t="str">
        <f t="shared" si="2"/>
        <v>FY20</v>
      </c>
      <c r="I53" s="32" t="str">
        <f>"Q"&amp;CHOOSE(MONTH(FY20_Published36[[#This Row],[Contract Bid - Start (5010)]]),3,3,3,4,4,4,1,1,1,2,2,2)</f>
        <v>Q3</v>
      </c>
      <c r="J53" s="42">
        <v>43784</v>
      </c>
      <c r="K53" s="94" t="str">
        <f t="shared" si="3"/>
        <v>FY20</v>
      </c>
      <c r="L53" s="32" t="str">
        <f>"Q"&amp;CHOOSE(MONTH(FY20_Published36[[#This Row],[LNTP (6010)]]),3,3,3,4,4,4,1,1,1,2,2,2)</f>
        <v>Q2</v>
      </c>
      <c r="M53" s="42" t="s">
        <v>565</v>
      </c>
      <c r="N53" s="40" t="s">
        <v>591</v>
      </c>
      <c r="O53" s="39" t="s">
        <v>567</v>
      </c>
      <c r="P53" s="40" t="s">
        <v>602</v>
      </c>
    </row>
    <row r="54" spans="1:16" ht="16">
      <c r="A54" s="37" t="s">
        <v>124</v>
      </c>
      <c r="B54" s="32" t="s">
        <v>213</v>
      </c>
      <c r="C54" s="98" t="s">
        <v>327</v>
      </c>
      <c r="D54" s="87" t="s">
        <v>241</v>
      </c>
      <c r="E54" s="88">
        <v>363620</v>
      </c>
      <c r="F54" s="88">
        <v>500000</v>
      </c>
      <c r="G54" s="81">
        <v>43711.333333333336</v>
      </c>
      <c r="H54" s="94" t="str">
        <f t="shared" si="2"/>
        <v>FY20</v>
      </c>
      <c r="I54" s="32" t="str">
        <f>"Q"&amp;CHOOSE(MONTH(FY20_Published36[[#This Row],[Contract Bid - Start (5010)]]),3,3,3,4,4,4,1,1,1,2,2,2)</f>
        <v>Q1</v>
      </c>
      <c r="J54" s="42">
        <v>43784</v>
      </c>
      <c r="K54" s="94" t="str">
        <f t="shared" si="3"/>
        <v>FY20</v>
      </c>
      <c r="L54" s="32" t="str">
        <f>"Q"&amp;CHOOSE(MONTH(FY20_Published36[[#This Row],[LNTP (6010)]]),3,3,3,4,4,4,1,1,1,2,2,2)</f>
        <v>Q2</v>
      </c>
      <c r="M54" s="42" t="s">
        <v>565</v>
      </c>
      <c r="N54" s="40" t="s">
        <v>591</v>
      </c>
      <c r="O54" s="39" t="s">
        <v>567</v>
      </c>
      <c r="P54" s="40" t="s">
        <v>602</v>
      </c>
    </row>
    <row r="55" spans="1:16" ht="16">
      <c r="A55" s="37" t="s">
        <v>294</v>
      </c>
      <c r="B55" s="32" t="s">
        <v>210</v>
      </c>
      <c r="C55" s="98" t="s">
        <v>804</v>
      </c>
      <c r="D55" t="s">
        <v>804</v>
      </c>
      <c r="E55" s="88">
        <v>5000000</v>
      </c>
      <c r="F55" s="88">
        <v>5500000</v>
      </c>
      <c r="G55" s="81">
        <v>44012</v>
      </c>
      <c r="H55" s="94" t="str">
        <f t="shared" si="2"/>
        <v>FY20</v>
      </c>
      <c r="I55" s="32" t="str">
        <f>"Q"&amp;CHOOSE(MONTH(FY20_Published36[[#This Row],[Contract Bid - Start (5010)]]),3,3,3,4,4,4,1,1,1,2,2,2)</f>
        <v>Q4</v>
      </c>
      <c r="J55" s="81">
        <v>43786</v>
      </c>
      <c r="K55" s="94" t="str">
        <f t="shared" si="3"/>
        <v>FY20</v>
      </c>
      <c r="L55" s="32" t="str">
        <f>"Q"&amp;CHOOSE(MONTH(FY20_Published36[[#This Row],[LNTP (6010)]]),3,3,3,4,4,4,1,1,1,2,2,2)</f>
        <v>Q2</v>
      </c>
      <c r="M55" s="42" t="s">
        <v>804</v>
      </c>
      <c r="N55" s="40" t="s">
        <v>591</v>
      </c>
      <c r="O55" s="73"/>
      <c r="P55" s="39" t="s">
        <v>577</v>
      </c>
    </row>
    <row r="56" spans="1:16" ht="16">
      <c r="A56" s="37" t="s">
        <v>84</v>
      </c>
      <c r="B56" s="32" t="s">
        <v>200</v>
      </c>
      <c r="C56" s="98" t="s">
        <v>327</v>
      </c>
      <c r="D56" s="87" t="s">
        <v>0</v>
      </c>
      <c r="E56" s="88">
        <v>11000000</v>
      </c>
      <c r="F56" s="88">
        <v>12550000</v>
      </c>
      <c r="G56" s="42">
        <v>43759</v>
      </c>
      <c r="H56" s="94" t="str">
        <f t="shared" si="2"/>
        <v>FY20</v>
      </c>
      <c r="I56" s="32" t="str">
        <f>"Q"&amp;CHOOSE(MONTH(FY20_Published36[[#This Row],[Contract Bid - Start (5010)]]),3,3,3,4,4,4,1,1,1,2,2,2)</f>
        <v>Q2</v>
      </c>
      <c r="J56" s="81">
        <v>43808</v>
      </c>
      <c r="K56" s="94" t="str">
        <f t="shared" si="3"/>
        <v>FY20</v>
      </c>
      <c r="L56" s="32" t="str">
        <f>"Q"&amp;CHOOSE(MONTH(FY20_Published36[[#This Row],[LNTP (6010)]]),3,3,3,4,4,4,1,1,1,2,2,2)</f>
        <v>Q2</v>
      </c>
      <c r="M56" s="89" t="s">
        <v>327</v>
      </c>
      <c r="N56" s="40" t="s">
        <v>591</v>
      </c>
      <c r="O56" s="73"/>
      <c r="P56" s="39" t="s">
        <v>577</v>
      </c>
    </row>
    <row r="57" spans="1:16" ht="16">
      <c r="A57" s="37" t="s">
        <v>113</v>
      </c>
      <c r="B57" s="32" t="s">
        <v>607</v>
      </c>
      <c r="C57" s="98" t="s">
        <v>327</v>
      </c>
      <c r="D57" s="87" t="s">
        <v>241</v>
      </c>
      <c r="E57" s="105">
        <v>125000</v>
      </c>
      <c r="F57" s="88">
        <v>131999.99985600001</v>
      </c>
      <c r="G57" s="42">
        <v>43927.333333333336</v>
      </c>
      <c r="H57" s="94" t="str">
        <f t="shared" si="2"/>
        <v>FY20</v>
      </c>
      <c r="I57" s="32" t="str">
        <f>"Q"&amp;CHOOSE(MONTH(FY20_Published36[[#This Row],[Contract Bid - Start (5010)]]),3,3,3,4,4,4,1,1,1,2,2,2)</f>
        <v>Q4</v>
      </c>
      <c r="J57" s="42">
        <v>43818</v>
      </c>
      <c r="K57" s="94" t="str">
        <f t="shared" si="3"/>
        <v>FY20</v>
      </c>
      <c r="L57" s="32" t="str">
        <f>"Q"&amp;CHOOSE(MONTH(FY20_Published36[[#This Row],[LNTP (6010)]]),3,3,3,4,4,4,1,1,1,2,2,2)</f>
        <v>Q2</v>
      </c>
      <c r="M57" s="42" t="s">
        <v>565</v>
      </c>
      <c r="N57" s="40" t="s">
        <v>591</v>
      </c>
      <c r="O57" s="39" t="s">
        <v>567</v>
      </c>
      <c r="P57" s="40" t="s">
        <v>602</v>
      </c>
    </row>
    <row r="58" spans="1:16" ht="16">
      <c r="A58" s="37" t="s">
        <v>83</v>
      </c>
      <c r="B58" s="32" t="s">
        <v>194</v>
      </c>
      <c r="C58" s="98" t="s">
        <v>327</v>
      </c>
      <c r="D58" s="87" t="s">
        <v>0</v>
      </c>
      <c r="E58" s="88">
        <v>11000000</v>
      </c>
      <c r="F58" s="88">
        <v>12550000</v>
      </c>
      <c r="G58" s="42">
        <v>43768</v>
      </c>
      <c r="H58" s="94" t="str">
        <f t="shared" si="2"/>
        <v>FY20</v>
      </c>
      <c r="I58" s="32" t="str">
        <f>"Q"&amp;CHOOSE(MONTH(FY20_Published36[[#This Row],[Contract Bid - Start (5010)]]),3,3,3,4,4,4,1,1,1,2,2,2)</f>
        <v>Q2</v>
      </c>
      <c r="J58" s="81">
        <v>43818</v>
      </c>
      <c r="K58" s="94" t="str">
        <f t="shared" si="3"/>
        <v>FY20</v>
      </c>
      <c r="L58" s="32" t="str">
        <f>"Q"&amp;CHOOSE(MONTH(FY20_Published36[[#This Row],[LNTP (6010)]]),3,3,3,4,4,4,1,1,1,2,2,2)</f>
        <v>Q2</v>
      </c>
      <c r="M58" s="89" t="s">
        <v>327</v>
      </c>
      <c r="N58" s="40" t="s">
        <v>591</v>
      </c>
      <c r="O58" s="73"/>
      <c r="P58" s="39" t="s">
        <v>577</v>
      </c>
    </row>
    <row r="59" spans="1:16" ht="16">
      <c r="A59" s="37" t="s">
        <v>5</v>
      </c>
      <c r="B59" s="32" t="s">
        <v>235</v>
      </c>
      <c r="C59" s="98" t="s">
        <v>327</v>
      </c>
      <c r="D59" s="87" t="s">
        <v>241</v>
      </c>
      <c r="E59" s="88">
        <v>68601.993056000007</v>
      </c>
      <c r="F59" s="88">
        <v>79999.992853267002</v>
      </c>
      <c r="G59" s="42">
        <v>43829.333333333336</v>
      </c>
      <c r="H59" s="94" t="str">
        <f t="shared" si="2"/>
        <v>FY20</v>
      </c>
      <c r="I59" s="32" t="str">
        <f>"Q"&amp;CHOOSE(MONTH(FY20_Published36[[#This Row],[Contract Bid - Start (5010)]]),3,3,3,4,4,4,1,1,1,2,2,2)</f>
        <v>Q2</v>
      </c>
      <c r="J59" s="50">
        <v>43864</v>
      </c>
      <c r="K59" s="94" t="str">
        <f t="shared" si="3"/>
        <v>FY20</v>
      </c>
      <c r="L59" s="32" t="str">
        <f>"Q"&amp;CHOOSE(MONTH(FY20_Published36[[#This Row],[LNTP (6010)]]),3,3,3,4,4,4,1,1,1,2,2,2)</f>
        <v>Q3</v>
      </c>
      <c r="M59" s="42" t="s">
        <v>565</v>
      </c>
      <c r="N59" s="40" t="s">
        <v>591</v>
      </c>
      <c r="O59" s="39" t="s">
        <v>567</v>
      </c>
      <c r="P59" s="40" t="s">
        <v>602</v>
      </c>
    </row>
    <row r="60" spans="1:16" ht="16">
      <c r="A60" s="37" t="s">
        <v>134</v>
      </c>
      <c r="B60" s="32" t="s">
        <v>229</v>
      </c>
      <c r="C60" s="98" t="s">
        <v>327</v>
      </c>
      <c r="D60" s="87" t="s">
        <v>241</v>
      </c>
      <c r="E60" s="88">
        <v>84999.999742424203</v>
      </c>
      <c r="F60" s="88">
        <v>125999.999727424</v>
      </c>
      <c r="G60" s="42">
        <v>43829.333333333336</v>
      </c>
      <c r="H60" s="94" t="str">
        <f t="shared" si="2"/>
        <v>FY20</v>
      </c>
      <c r="I60" s="32" t="str">
        <f>"Q"&amp;CHOOSE(MONTH(FY20_Published36[[#This Row],[Contract Bid - Start (5010)]]),3,3,3,4,4,4,1,1,1,2,2,2)</f>
        <v>Q2</v>
      </c>
      <c r="J60" s="50">
        <v>43864</v>
      </c>
      <c r="K60" s="94" t="str">
        <f t="shared" si="3"/>
        <v>FY20</v>
      </c>
      <c r="L60" s="32" t="str">
        <f>"Q"&amp;CHOOSE(MONTH(FY20_Published36[[#This Row],[LNTP (6010)]]),3,3,3,4,4,4,1,1,1,2,2,2)</f>
        <v>Q3</v>
      </c>
      <c r="M60" s="42" t="s">
        <v>565</v>
      </c>
      <c r="N60" s="40" t="s">
        <v>591</v>
      </c>
      <c r="O60" s="39" t="s">
        <v>567</v>
      </c>
      <c r="P60" s="40" t="s">
        <v>602</v>
      </c>
    </row>
    <row r="61" spans="1:16" ht="16">
      <c r="A61" s="37" t="s">
        <v>114</v>
      </c>
      <c r="B61" s="32" t="s">
        <v>608</v>
      </c>
      <c r="C61" s="98" t="s">
        <v>327</v>
      </c>
      <c r="D61" s="87" t="s">
        <v>241</v>
      </c>
      <c r="E61" s="88">
        <v>54000</v>
      </c>
      <c r="F61" s="88">
        <v>60000</v>
      </c>
      <c r="G61" s="42">
        <v>43829.333333333336</v>
      </c>
      <c r="H61" s="94" t="str">
        <f t="shared" si="2"/>
        <v>FY20</v>
      </c>
      <c r="I61" s="32" t="str">
        <f>"Q"&amp;CHOOSE(MONTH(FY20_Published36[[#This Row],[Contract Bid - Start (5010)]]),3,3,3,4,4,4,1,1,1,2,2,2)</f>
        <v>Q2</v>
      </c>
      <c r="J61" s="50">
        <v>43864</v>
      </c>
      <c r="K61" s="94" t="str">
        <f t="shared" si="3"/>
        <v>FY20</v>
      </c>
      <c r="L61" s="32" t="str">
        <f>"Q"&amp;CHOOSE(MONTH(FY20_Published36[[#This Row],[LNTP (6010)]]),3,3,3,4,4,4,1,1,1,2,2,2)</f>
        <v>Q3</v>
      </c>
      <c r="M61" s="42" t="s">
        <v>565</v>
      </c>
      <c r="N61" s="40" t="s">
        <v>591</v>
      </c>
      <c r="O61" s="39" t="s">
        <v>567</v>
      </c>
      <c r="P61" s="40" t="s">
        <v>602</v>
      </c>
    </row>
    <row r="62" spans="1:16" ht="16">
      <c r="A62" s="37" t="s">
        <v>1</v>
      </c>
      <c r="B62" s="32" t="s">
        <v>208</v>
      </c>
      <c r="C62" s="98" t="s">
        <v>264</v>
      </c>
      <c r="D62" s="87" t="s">
        <v>0</v>
      </c>
      <c r="E62" s="88">
        <v>10436000</v>
      </c>
      <c r="F62" s="88">
        <v>13438691.127123101</v>
      </c>
      <c r="G62" s="42">
        <v>43549.333333333336</v>
      </c>
      <c r="H62" s="94" t="str">
        <f t="shared" si="2"/>
        <v>FY19</v>
      </c>
      <c r="I62" s="32" t="str">
        <f>"Q"&amp;CHOOSE(MONTH(FY20_Published36[[#This Row],[Contract Bid - Start (5010)]]),3,3,3,4,4,4,1,1,1,2,2,2)</f>
        <v>Q3</v>
      </c>
      <c r="J62" s="42">
        <v>43864.333333333336</v>
      </c>
      <c r="K62" s="94" t="str">
        <f t="shared" si="3"/>
        <v>FY20</v>
      </c>
      <c r="L62" s="32" t="str">
        <f>"Q"&amp;CHOOSE(MONTH(FY20_Published36[[#This Row],[LNTP (6010)]]),3,3,3,4,4,4,1,1,1,2,2,2)</f>
        <v>Q3</v>
      </c>
      <c r="M62" s="42" t="s">
        <v>565</v>
      </c>
      <c r="N62" s="40" t="s">
        <v>591</v>
      </c>
      <c r="O62" s="39" t="s">
        <v>567</v>
      </c>
      <c r="P62" s="40" t="s">
        <v>600</v>
      </c>
    </row>
    <row r="63" spans="1:16" ht="16">
      <c r="A63" s="37" t="s">
        <v>9</v>
      </c>
      <c r="B63" s="32" t="s">
        <v>209</v>
      </c>
      <c r="C63" s="98" t="s">
        <v>264</v>
      </c>
      <c r="D63" s="87" t="s">
        <v>0</v>
      </c>
      <c r="E63" s="88">
        <v>6403000</v>
      </c>
      <c r="F63" s="88">
        <v>8586546.6182295699</v>
      </c>
      <c r="G63" s="42">
        <v>43549.333333333336</v>
      </c>
      <c r="H63" s="94" t="str">
        <f t="shared" si="2"/>
        <v>FY19</v>
      </c>
      <c r="I63" s="32" t="str">
        <f>"Q"&amp;CHOOSE(MONTH(FY20_Published36[[#This Row],[Contract Bid - Start (5010)]]),3,3,3,4,4,4,1,1,1,2,2,2)</f>
        <v>Q3</v>
      </c>
      <c r="J63" s="42">
        <v>43864.333333333336</v>
      </c>
      <c r="K63" s="94" t="str">
        <f t="shared" si="3"/>
        <v>FY20</v>
      </c>
      <c r="L63" s="32" t="str">
        <f>"Q"&amp;CHOOSE(MONTH(FY20_Published36[[#This Row],[LNTP (6010)]]),3,3,3,4,4,4,1,1,1,2,2,2)</f>
        <v>Q3</v>
      </c>
      <c r="M63" s="42" t="s">
        <v>565</v>
      </c>
      <c r="N63" s="40" t="s">
        <v>591</v>
      </c>
      <c r="O63" s="39" t="s">
        <v>567</v>
      </c>
      <c r="P63" s="40" t="s">
        <v>600</v>
      </c>
    </row>
    <row r="64" spans="1:16" ht="16">
      <c r="A64" s="79" t="s">
        <v>616</v>
      </c>
      <c r="B64" s="32" t="s">
        <v>618</v>
      </c>
      <c r="C64" s="98" t="s">
        <v>264</v>
      </c>
      <c r="D64" s="87" t="s">
        <v>0</v>
      </c>
      <c r="E64" s="46">
        <v>0</v>
      </c>
      <c r="F64" s="88">
        <v>0</v>
      </c>
      <c r="G64" s="42">
        <v>43782</v>
      </c>
      <c r="H64" s="94" t="str">
        <f t="shared" si="2"/>
        <v>FY20</v>
      </c>
      <c r="I64" s="32" t="str">
        <f>"Q"&amp;CHOOSE(MONTH(FY20_Published36[[#This Row],[Contract Bid - Start (5010)]]),3,3,3,4,4,4,1,1,1,2,2,2)</f>
        <v>Q2</v>
      </c>
      <c r="J64" s="50">
        <v>43872</v>
      </c>
      <c r="K64" s="94" t="str">
        <f t="shared" si="3"/>
        <v>FY20</v>
      </c>
      <c r="L64" s="32" t="str">
        <f>"Q"&amp;CHOOSE(MONTH(FY20_Published36[[#This Row],[LNTP (6010)]]),3,3,3,4,4,4,1,1,1,2,2,2)</f>
        <v>Q3</v>
      </c>
      <c r="M64" s="42" t="s">
        <v>565</v>
      </c>
      <c r="N64" s="40" t="s">
        <v>591</v>
      </c>
      <c r="O64" s="39" t="s">
        <v>604</v>
      </c>
      <c r="P64" s="40" t="s">
        <v>597</v>
      </c>
    </row>
    <row r="65" spans="1:16" ht="16">
      <c r="A65" s="37" t="s">
        <v>62</v>
      </c>
      <c r="B65" s="32" t="s">
        <v>613</v>
      </c>
      <c r="C65" s="98" t="s">
        <v>327</v>
      </c>
      <c r="D65" s="87" t="s">
        <v>241</v>
      </c>
      <c r="E65" s="88">
        <v>4975999.9929318205</v>
      </c>
      <c r="F65" s="88">
        <v>6535999.9925590204</v>
      </c>
      <c r="G65" s="42">
        <v>43782</v>
      </c>
      <c r="H65" s="94" t="str">
        <f t="shared" si="2"/>
        <v>FY20</v>
      </c>
      <c r="I65" s="32" t="str">
        <f>"Q"&amp;CHOOSE(MONTH(FY20_Published36[[#This Row],[Contract Bid - Start (5010)]]),3,3,3,4,4,4,1,1,1,2,2,2)</f>
        <v>Q2</v>
      </c>
      <c r="J65" s="50">
        <v>43872</v>
      </c>
      <c r="K65" s="94" t="str">
        <f t="shared" si="3"/>
        <v>FY20</v>
      </c>
      <c r="L65" s="32" t="str">
        <f>"Q"&amp;CHOOSE(MONTH(FY20_Published36[[#This Row],[LNTP (6010)]]),3,3,3,4,4,4,1,1,1,2,2,2)</f>
        <v>Q3</v>
      </c>
      <c r="M65" s="42" t="s">
        <v>565</v>
      </c>
      <c r="N65" s="40" t="s">
        <v>591</v>
      </c>
      <c r="O65" s="39" t="s">
        <v>567</v>
      </c>
      <c r="P65" s="40" t="s">
        <v>657</v>
      </c>
    </row>
    <row r="66" spans="1:16" ht="16">
      <c r="A66" s="79" t="s">
        <v>617</v>
      </c>
      <c r="B66" s="32" t="s">
        <v>619</v>
      </c>
      <c r="C66" s="98" t="s">
        <v>265</v>
      </c>
      <c r="D66" s="87" t="s">
        <v>0</v>
      </c>
      <c r="E66" s="46">
        <v>0</v>
      </c>
      <c r="F66" s="88">
        <v>0</v>
      </c>
      <c r="G66" s="42">
        <v>43782</v>
      </c>
      <c r="H66" s="94" t="str">
        <f t="shared" ref="H66:H97" si="4">"FY"&amp;RIGHT(YEAR(DATE(YEAR(G66),MONTH(G66)+(7-1),1)),2)</f>
        <v>FY20</v>
      </c>
      <c r="I66" s="32" t="str">
        <f>"Q"&amp;CHOOSE(MONTH(FY20_Published36[[#This Row],[Contract Bid - Start (5010)]]),3,3,3,4,4,4,1,1,1,2,2,2)</f>
        <v>Q2</v>
      </c>
      <c r="J66" s="50">
        <v>43872</v>
      </c>
      <c r="K66" s="94" t="str">
        <f t="shared" ref="K66:K97" si="5">"FY"&amp;RIGHT(YEAR(DATE(YEAR(J66),MONTH(J66)+(7-1),1)),2)</f>
        <v>FY20</v>
      </c>
      <c r="L66" s="32" t="str">
        <f>"Q"&amp;CHOOSE(MONTH(FY20_Published36[[#This Row],[LNTP (6010)]]),3,3,3,4,4,4,1,1,1,2,2,2)</f>
        <v>Q3</v>
      </c>
      <c r="M66" s="42" t="s">
        <v>565</v>
      </c>
      <c r="N66" s="40" t="s">
        <v>591</v>
      </c>
      <c r="O66" s="39" t="s">
        <v>567</v>
      </c>
      <c r="P66" s="40" t="s">
        <v>597</v>
      </c>
    </row>
    <row r="67" spans="1:16" ht="16">
      <c r="A67" s="37" t="s">
        <v>380</v>
      </c>
      <c r="B67" s="32" t="s">
        <v>631</v>
      </c>
      <c r="C67" s="98" t="s">
        <v>264</v>
      </c>
      <c r="D67" s="87" t="s">
        <v>0</v>
      </c>
      <c r="E67" s="88">
        <v>3946999.9959633001</v>
      </c>
      <c r="F67" s="88">
        <v>4812999.9959632996</v>
      </c>
      <c r="G67" s="42">
        <v>43713</v>
      </c>
      <c r="H67" s="94" t="str">
        <f t="shared" si="4"/>
        <v>FY20</v>
      </c>
      <c r="I67" s="32" t="str">
        <f>"Q"&amp;CHOOSE(MONTH(FY20_Published36[[#This Row],[Contract Bid - Start (5010)]]),3,3,3,4,4,4,1,1,1,2,2,2)</f>
        <v>Q1</v>
      </c>
      <c r="J67" s="50">
        <v>43887</v>
      </c>
      <c r="K67" s="94" t="str">
        <f t="shared" si="5"/>
        <v>FY20</v>
      </c>
      <c r="L67" s="32" t="str">
        <f>"Q"&amp;CHOOSE(MONTH(FY20_Published36[[#This Row],[LNTP (6010)]]),3,3,3,4,4,4,1,1,1,2,2,2)</f>
        <v>Q3</v>
      </c>
      <c r="M67" s="42" t="s">
        <v>565</v>
      </c>
      <c r="N67" s="40" t="s">
        <v>591</v>
      </c>
      <c r="O67" s="39" t="s">
        <v>567</v>
      </c>
      <c r="P67" s="40" t="s">
        <v>658</v>
      </c>
    </row>
    <row r="68" spans="1:16" ht="16">
      <c r="A68" s="37" t="s">
        <v>250</v>
      </c>
      <c r="B68" s="32" t="s">
        <v>553</v>
      </c>
      <c r="C68" s="98" t="s">
        <v>804</v>
      </c>
      <c r="D68" t="s">
        <v>804</v>
      </c>
      <c r="E68" s="88">
        <v>5000000</v>
      </c>
      <c r="F68" s="88">
        <v>12550000</v>
      </c>
      <c r="G68" s="42">
        <v>43829</v>
      </c>
      <c r="H68" s="94" t="str">
        <f t="shared" si="4"/>
        <v>FY20</v>
      </c>
      <c r="I68" s="32" t="str">
        <f>"Q"&amp;CHOOSE(MONTH(FY20_Published36[[#This Row],[Contract Bid - Start (5010)]]),3,3,3,4,4,4,1,1,1,2,2,2)</f>
        <v>Q2</v>
      </c>
      <c r="J68" s="50">
        <v>43889</v>
      </c>
      <c r="K68" s="94" t="str">
        <f t="shared" si="5"/>
        <v>FY20</v>
      </c>
      <c r="L68" s="32" t="str">
        <f>"Q"&amp;CHOOSE(MONTH(FY20_Published36[[#This Row],[LNTP (6010)]]),3,3,3,4,4,4,1,1,1,2,2,2)</f>
        <v>Q3</v>
      </c>
      <c r="M68" s="42" t="s">
        <v>327</v>
      </c>
      <c r="N68" s="40" t="s">
        <v>591</v>
      </c>
      <c r="O68" s="39" t="s">
        <v>567</v>
      </c>
      <c r="P68" s="39" t="s">
        <v>577</v>
      </c>
    </row>
    <row r="69" spans="1:16" ht="16">
      <c r="A69" s="37" t="s">
        <v>298</v>
      </c>
      <c r="B69" s="32" t="s">
        <v>314</v>
      </c>
      <c r="C69" s="98" t="s">
        <v>317</v>
      </c>
      <c r="D69" s="87" t="s">
        <v>249</v>
      </c>
      <c r="E69" s="88">
        <v>19633</v>
      </c>
      <c r="F69" s="88">
        <v>30000</v>
      </c>
      <c r="G69" s="42">
        <v>43864.333333333336</v>
      </c>
      <c r="H69" s="94" t="str">
        <f t="shared" si="4"/>
        <v>FY20</v>
      </c>
      <c r="I69" s="32" t="str">
        <f>"Q"&amp;CHOOSE(MONTH(FY20_Published36[[#This Row],[Contract Bid - Start (5010)]]),3,3,3,4,4,4,1,1,1,2,2,2)</f>
        <v>Q3</v>
      </c>
      <c r="J69" s="50">
        <v>43891</v>
      </c>
      <c r="K69" s="94" t="str">
        <f t="shared" si="5"/>
        <v>FY20</v>
      </c>
      <c r="L69" s="32" t="str">
        <f>"Q"&amp;CHOOSE(MONTH(FY20_Published36[[#This Row],[LNTP (6010)]]),3,3,3,4,4,4,1,1,1,2,2,2)</f>
        <v>Q3</v>
      </c>
      <c r="M69" s="42" t="s">
        <v>565</v>
      </c>
      <c r="N69" s="40" t="s">
        <v>591</v>
      </c>
      <c r="O69" s="39" t="s">
        <v>567</v>
      </c>
      <c r="P69" s="40" t="s">
        <v>579</v>
      </c>
    </row>
    <row r="70" spans="1:16" ht="16">
      <c r="A70" s="37" t="s">
        <v>373</v>
      </c>
      <c r="B70" s="32" t="s">
        <v>611</v>
      </c>
      <c r="C70" s="98" t="s">
        <v>327</v>
      </c>
      <c r="D70" s="87" t="s">
        <v>241</v>
      </c>
      <c r="E70" s="88">
        <v>824799.99938499997</v>
      </c>
      <c r="F70" s="88">
        <v>1296999.9993835101</v>
      </c>
      <c r="G70" s="42">
        <v>43773</v>
      </c>
      <c r="H70" s="94" t="str">
        <f t="shared" si="4"/>
        <v>FY20</v>
      </c>
      <c r="I70" s="32" t="str">
        <f>"Q"&amp;CHOOSE(MONTH(FY20_Published36[[#This Row],[Contract Bid - Start (5010)]]),3,3,3,4,4,4,1,1,1,2,2,2)</f>
        <v>Q2</v>
      </c>
      <c r="J70" s="81">
        <v>43892</v>
      </c>
      <c r="K70" s="94" t="str">
        <f t="shared" si="5"/>
        <v>FY20</v>
      </c>
      <c r="L70" s="32" t="str">
        <f>"Q"&amp;CHOOSE(MONTH(FY20_Published36[[#This Row],[LNTP (6010)]]),3,3,3,4,4,4,1,1,1,2,2,2)</f>
        <v>Q3</v>
      </c>
      <c r="M70" s="42" t="s">
        <v>565</v>
      </c>
      <c r="N70" s="40" t="s">
        <v>591</v>
      </c>
      <c r="O70" s="39" t="s">
        <v>567</v>
      </c>
      <c r="P70" s="40" t="s">
        <v>602</v>
      </c>
    </row>
    <row r="71" spans="1:16" ht="16">
      <c r="A71" s="37" t="s">
        <v>51</v>
      </c>
      <c r="B71" s="32" t="s">
        <v>164</v>
      </c>
      <c r="C71" s="98" t="s">
        <v>327</v>
      </c>
      <c r="D71" s="87" t="s">
        <v>0</v>
      </c>
      <c r="E71" s="88">
        <v>9990149.3778626397</v>
      </c>
      <c r="F71" s="88">
        <v>16404743.3194301</v>
      </c>
      <c r="G71" s="42">
        <v>43705.333333333336</v>
      </c>
      <c r="H71" s="94" t="str">
        <f t="shared" si="4"/>
        <v>FY20</v>
      </c>
      <c r="I71" s="32" t="str">
        <f>"Q"&amp;CHOOSE(MONTH(FY20_Published36[[#This Row],[Contract Bid - Start (5010)]]),3,3,3,4,4,4,1,1,1,2,2,2)</f>
        <v>Q1</v>
      </c>
      <c r="J71" s="50">
        <v>43892.333333333336</v>
      </c>
      <c r="K71" s="94" t="str">
        <f t="shared" si="5"/>
        <v>FY20</v>
      </c>
      <c r="L71" s="32" t="str">
        <f>"Q"&amp;CHOOSE(MONTH(FY20_Published36[[#This Row],[LNTP (6010)]]),3,3,3,4,4,4,1,1,1,2,2,2)</f>
        <v>Q3</v>
      </c>
      <c r="M71" s="42" t="s">
        <v>565</v>
      </c>
      <c r="N71" s="40" t="s">
        <v>591</v>
      </c>
      <c r="O71" s="39" t="s">
        <v>567</v>
      </c>
      <c r="P71" s="40" t="s">
        <v>601</v>
      </c>
    </row>
    <row r="72" spans="1:16" ht="16">
      <c r="A72" s="37" t="s">
        <v>110</v>
      </c>
      <c r="B72" s="32" t="s">
        <v>183</v>
      </c>
      <c r="C72" s="98" t="s">
        <v>265</v>
      </c>
      <c r="D72" s="87" t="s">
        <v>0</v>
      </c>
      <c r="E72" s="88">
        <v>1062131.9990000001</v>
      </c>
      <c r="F72" s="88">
        <v>1459701.99899342</v>
      </c>
      <c r="G72" s="42">
        <v>43711.333333333336</v>
      </c>
      <c r="H72" s="94" t="str">
        <f t="shared" si="4"/>
        <v>FY20</v>
      </c>
      <c r="I72" s="32" t="str">
        <f>"Q"&amp;CHOOSE(MONTH(FY20_Published36[[#This Row],[Contract Bid - Start (5010)]]),3,3,3,4,4,4,1,1,1,2,2,2)</f>
        <v>Q1</v>
      </c>
      <c r="J72" s="50">
        <v>43893.333333333336</v>
      </c>
      <c r="K72" s="94" t="str">
        <f t="shared" si="5"/>
        <v>FY20</v>
      </c>
      <c r="L72" s="32" t="str">
        <f>"Q"&amp;CHOOSE(MONTH(FY20_Published36[[#This Row],[LNTP (6010)]]),3,3,3,4,4,4,1,1,1,2,2,2)</f>
        <v>Q3</v>
      </c>
      <c r="M72" s="42" t="s">
        <v>565</v>
      </c>
      <c r="N72" s="40" t="s">
        <v>591</v>
      </c>
      <c r="O72" s="39" t="s">
        <v>567</v>
      </c>
      <c r="P72" s="40" t="s">
        <v>601</v>
      </c>
    </row>
    <row r="73" spans="1:16" ht="16">
      <c r="A73" s="37" t="s">
        <v>109</v>
      </c>
      <c r="B73" s="32" t="s">
        <v>182</v>
      </c>
      <c r="C73" s="98" t="s">
        <v>264</v>
      </c>
      <c r="D73" s="87" t="s">
        <v>0</v>
      </c>
      <c r="E73" s="88">
        <v>326133.99900000001</v>
      </c>
      <c r="F73" s="88">
        <v>470551.99899671</v>
      </c>
      <c r="G73" s="42">
        <v>43711.333333333336</v>
      </c>
      <c r="H73" s="94" t="str">
        <f t="shared" si="4"/>
        <v>FY20</v>
      </c>
      <c r="I73" s="32" t="str">
        <f>"Q"&amp;CHOOSE(MONTH(FY20_Published36[[#This Row],[Contract Bid - Start (5010)]]),3,3,3,4,4,4,1,1,1,2,2,2)</f>
        <v>Q1</v>
      </c>
      <c r="J73" s="50">
        <v>43893.333333333336</v>
      </c>
      <c r="K73" s="94" t="str">
        <f t="shared" si="5"/>
        <v>FY20</v>
      </c>
      <c r="L73" s="32" t="str">
        <f>"Q"&amp;CHOOSE(MONTH(FY20_Published36[[#This Row],[LNTP (6010)]]),3,3,3,4,4,4,1,1,1,2,2,2)</f>
        <v>Q3</v>
      </c>
      <c r="M73" s="42" t="s">
        <v>565</v>
      </c>
      <c r="N73" s="40" t="s">
        <v>591</v>
      </c>
      <c r="O73" s="39" t="s">
        <v>567</v>
      </c>
      <c r="P73" s="40" t="s">
        <v>601</v>
      </c>
    </row>
    <row r="74" spans="1:16" ht="32">
      <c r="A74" s="37" t="s">
        <v>43</v>
      </c>
      <c r="B74" s="32" t="s">
        <v>181</v>
      </c>
      <c r="C74" s="98" t="s">
        <v>263</v>
      </c>
      <c r="D74" s="87" t="s">
        <v>0</v>
      </c>
      <c r="E74" s="88">
        <v>5505836</v>
      </c>
      <c r="F74" s="88">
        <v>9115587.8536268398</v>
      </c>
      <c r="G74" s="42">
        <v>43586.333333333336</v>
      </c>
      <c r="H74" s="94" t="str">
        <f t="shared" si="4"/>
        <v>FY19</v>
      </c>
      <c r="I74" s="32" t="str">
        <f>"Q"&amp;CHOOSE(MONTH(FY20_Published36[[#This Row],[Contract Bid - Start (5010)]]),3,3,3,4,4,4,1,1,1,2,2,2)</f>
        <v>Q4</v>
      </c>
      <c r="J74" s="50">
        <v>43893.333333333336</v>
      </c>
      <c r="K74" s="94" t="str">
        <f t="shared" si="5"/>
        <v>FY20</v>
      </c>
      <c r="L74" s="32" t="str">
        <f>"Q"&amp;CHOOSE(MONTH(FY20_Published36[[#This Row],[LNTP (6010)]]),3,3,3,4,4,4,1,1,1,2,2,2)</f>
        <v>Q3</v>
      </c>
      <c r="M74" s="42" t="s">
        <v>565</v>
      </c>
      <c r="N74" s="40" t="s">
        <v>591</v>
      </c>
      <c r="O74" s="39" t="s">
        <v>567</v>
      </c>
      <c r="P74" s="40" t="s">
        <v>601</v>
      </c>
    </row>
    <row r="75" spans="1:16" ht="16">
      <c r="A75" s="37" t="s">
        <v>45</v>
      </c>
      <c r="B75" s="32" t="s">
        <v>184</v>
      </c>
      <c r="C75" s="98" t="s">
        <v>319</v>
      </c>
      <c r="D75" s="87" t="s">
        <v>0</v>
      </c>
      <c r="E75" s="88">
        <v>659999.99960400001</v>
      </c>
      <c r="F75" s="88">
        <v>1027937.99960343</v>
      </c>
      <c r="G75" s="42">
        <v>43740.333333333336</v>
      </c>
      <c r="H75" s="94" t="str">
        <f t="shared" si="4"/>
        <v>FY20</v>
      </c>
      <c r="I75" s="32" t="str">
        <f>"Q"&amp;CHOOSE(MONTH(FY20_Published36[[#This Row],[Contract Bid - Start (5010)]]),3,3,3,4,4,4,1,1,1,2,2,2)</f>
        <v>Q2</v>
      </c>
      <c r="J75" s="50">
        <v>43896.333333333336</v>
      </c>
      <c r="K75" s="94" t="str">
        <f t="shared" si="5"/>
        <v>FY20</v>
      </c>
      <c r="L75" s="32" t="str">
        <f>"Q"&amp;CHOOSE(MONTH(FY20_Published36[[#This Row],[LNTP (6010)]]),3,3,3,4,4,4,1,1,1,2,2,2)</f>
        <v>Q3</v>
      </c>
      <c r="M75" s="42" t="s">
        <v>564</v>
      </c>
      <c r="N75" s="40" t="s">
        <v>591</v>
      </c>
      <c r="O75" s="39" t="s">
        <v>567</v>
      </c>
      <c r="P75" s="40" t="s">
        <v>593</v>
      </c>
    </row>
    <row r="76" spans="1:16" ht="16">
      <c r="A76" s="37" t="s">
        <v>302</v>
      </c>
      <c r="B76" s="32" t="s">
        <v>316</v>
      </c>
      <c r="C76" s="98" t="s">
        <v>321</v>
      </c>
      <c r="D76" s="87" t="s">
        <v>322</v>
      </c>
      <c r="E76" s="88">
        <v>5069999.9685045499</v>
      </c>
      <c r="F76" s="88">
        <v>15099999.9685045</v>
      </c>
      <c r="G76" s="42">
        <v>43678.333333333336</v>
      </c>
      <c r="H76" s="94" t="str">
        <f t="shared" si="4"/>
        <v>FY20</v>
      </c>
      <c r="I76" s="32" t="str">
        <f>"Q"&amp;CHOOSE(MONTH(FY20_Published36[[#This Row],[Contract Bid - Start (5010)]]),3,3,3,4,4,4,1,1,1,2,2,2)</f>
        <v>Q1</v>
      </c>
      <c r="J76" s="50">
        <v>43906.333333333336</v>
      </c>
      <c r="K76" s="94" t="str">
        <f t="shared" si="5"/>
        <v>FY20</v>
      </c>
      <c r="L76" s="32" t="str">
        <f>"Q"&amp;CHOOSE(MONTH(FY20_Published36[[#This Row],[LNTP (6010)]]),3,3,3,4,4,4,1,1,1,2,2,2)</f>
        <v>Q3</v>
      </c>
      <c r="M76" s="42" t="s">
        <v>564</v>
      </c>
      <c r="N76" s="40" t="s">
        <v>591</v>
      </c>
      <c r="O76" s="39" t="s">
        <v>567</v>
      </c>
      <c r="P76" s="40" t="s">
        <v>659</v>
      </c>
    </row>
    <row r="77" spans="1:16" ht="16">
      <c r="A77" s="37" t="s">
        <v>74</v>
      </c>
      <c r="B77" s="32" t="s">
        <v>193</v>
      </c>
      <c r="C77" s="98" t="s">
        <v>327</v>
      </c>
      <c r="D77" s="87" t="s">
        <v>0</v>
      </c>
      <c r="E77" s="88">
        <v>3585000</v>
      </c>
      <c r="F77" s="88">
        <v>4024230.9991133702</v>
      </c>
      <c r="G77" s="42">
        <v>43542.333333333336</v>
      </c>
      <c r="H77" s="94" t="str">
        <f t="shared" si="4"/>
        <v>FY19</v>
      </c>
      <c r="I77" s="32" t="str">
        <f>"Q"&amp;CHOOSE(MONTH(FY20_Published36[[#This Row],[Contract Bid - Start (5010)]]),3,3,3,4,4,4,1,1,1,2,2,2)</f>
        <v>Q3</v>
      </c>
      <c r="J77" s="50">
        <v>43907.333333333336</v>
      </c>
      <c r="K77" s="94" t="str">
        <f t="shared" si="5"/>
        <v>FY20</v>
      </c>
      <c r="L77" s="32" t="str">
        <f>"Q"&amp;CHOOSE(MONTH(FY20_Published36[[#This Row],[LNTP (6010)]]),3,3,3,4,4,4,1,1,1,2,2,2)</f>
        <v>Q3</v>
      </c>
      <c r="M77" s="42" t="s">
        <v>566</v>
      </c>
      <c r="N77" s="40" t="s">
        <v>591</v>
      </c>
      <c r="O77" s="39" t="s">
        <v>567</v>
      </c>
      <c r="P77" s="40" t="s">
        <v>577</v>
      </c>
    </row>
    <row r="78" spans="1:16" ht="16">
      <c r="A78" s="37" t="s">
        <v>122</v>
      </c>
      <c r="B78" s="32" t="s">
        <v>199</v>
      </c>
      <c r="C78" s="98" t="s">
        <v>265</v>
      </c>
      <c r="D78" s="87" t="s">
        <v>0</v>
      </c>
      <c r="E78" s="88">
        <v>7779750</v>
      </c>
      <c r="F78" s="88">
        <v>11312799.999846401</v>
      </c>
      <c r="G78" s="42">
        <v>43711.333333333336</v>
      </c>
      <c r="H78" s="94" t="str">
        <f t="shared" si="4"/>
        <v>FY20</v>
      </c>
      <c r="I78" s="32" t="str">
        <f>"Q"&amp;CHOOSE(MONTH(FY20_Published36[[#This Row],[Contract Bid - Start (5010)]]),3,3,3,4,4,4,1,1,1,2,2,2)</f>
        <v>Q1</v>
      </c>
      <c r="J78" s="50">
        <v>43928.333333333336</v>
      </c>
      <c r="K78" s="94" t="str">
        <f t="shared" si="5"/>
        <v>FY20</v>
      </c>
      <c r="L78" s="32" t="str">
        <f>"Q"&amp;CHOOSE(MONTH(FY20_Published36[[#This Row],[LNTP (6010)]]),3,3,3,4,4,4,1,1,1,2,2,2)</f>
        <v>Q4</v>
      </c>
      <c r="M78" s="42" t="s">
        <v>564</v>
      </c>
      <c r="N78" s="40" t="s">
        <v>591</v>
      </c>
      <c r="O78" s="39" t="s">
        <v>567</v>
      </c>
      <c r="P78" s="40" t="s">
        <v>596</v>
      </c>
    </row>
    <row r="79" spans="1:16" ht="32">
      <c r="A79" s="37" t="s">
        <v>111</v>
      </c>
      <c r="B79" s="32" t="s">
        <v>156</v>
      </c>
      <c r="C79" s="98" t="s">
        <v>267</v>
      </c>
      <c r="D79" s="87" t="s">
        <v>0</v>
      </c>
      <c r="E79" s="88">
        <v>294600</v>
      </c>
      <c r="F79" s="88">
        <v>871499.999374673</v>
      </c>
      <c r="G79" s="42">
        <v>43816.333333333336</v>
      </c>
      <c r="H79" s="94" t="str">
        <f t="shared" si="4"/>
        <v>FY20</v>
      </c>
      <c r="I79" s="32" t="str">
        <f>"Q"&amp;CHOOSE(MONTH(FY20_Published36[[#This Row],[Contract Bid - Start (5010)]]),3,3,3,4,4,4,1,1,1,2,2,2)</f>
        <v>Q2</v>
      </c>
      <c r="J79" s="50">
        <v>43936</v>
      </c>
      <c r="K79" s="94" t="str">
        <f t="shared" si="5"/>
        <v>FY20</v>
      </c>
      <c r="L79" s="32" t="str">
        <f>"Q"&amp;CHOOSE(MONTH(FY20_Published36[[#This Row],[LNTP (6010)]]),3,3,3,4,4,4,1,1,1,2,2,2)</f>
        <v>Q4</v>
      </c>
      <c r="M79" s="42" t="s">
        <v>565</v>
      </c>
      <c r="N79" s="40" t="s">
        <v>591</v>
      </c>
      <c r="O79" s="39" t="s">
        <v>567</v>
      </c>
      <c r="P79" s="40" t="s">
        <v>573</v>
      </c>
    </row>
    <row r="80" spans="1:16" ht="16">
      <c r="A80" s="37" t="s">
        <v>42</v>
      </c>
      <c r="B80" s="32" t="s">
        <v>219</v>
      </c>
      <c r="C80" s="98" t="s">
        <v>319</v>
      </c>
      <c r="D80" s="87" t="s">
        <v>0</v>
      </c>
      <c r="E80" s="88">
        <v>2241186.9999667602</v>
      </c>
      <c r="F80" s="88">
        <v>3293999.9990640702</v>
      </c>
      <c r="G80" s="42">
        <v>43781.333333333336</v>
      </c>
      <c r="H80" s="94" t="str">
        <f t="shared" si="4"/>
        <v>FY20</v>
      </c>
      <c r="I80" s="32" t="str">
        <f>"Q"&amp;CHOOSE(MONTH(FY20_Published36[[#This Row],[Contract Bid - Start (5010)]]),3,3,3,4,4,4,1,1,1,2,2,2)</f>
        <v>Q2</v>
      </c>
      <c r="J80" s="50">
        <v>43945.333333333336</v>
      </c>
      <c r="K80" s="94" t="str">
        <f t="shared" si="5"/>
        <v>FY20</v>
      </c>
      <c r="L80" s="32" t="str">
        <f>"Q"&amp;CHOOSE(MONTH(FY20_Published36[[#This Row],[LNTP (6010)]]),3,3,3,4,4,4,1,1,1,2,2,2)</f>
        <v>Q4</v>
      </c>
      <c r="M80" s="42" t="s">
        <v>564</v>
      </c>
      <c r="N80" s="40" t="s">
        <v>591</v>
      </c>
      <c r="O80" s="39" t="s">
        <v>567</v>
      </c>
      <c r="P80" s="40" t="s">
        <v>592</v>
      </c>
    </row>
    <row r="81" spans="1:16" ht="16">
      <c r="A81" s="37" t="s">
        <v>8</v>
      </c>
      <c r="B81" s="32" t="s">
        <v>191</v>
      </c>
      <c r="C81" s="98" t="s">
        <v>265</v>
      </c>
      <c r="D81" s="87" t="s">
        <v>0</v>
      </c>
      <c r="E81" s="88">
        <v>3655000</v>
      </c>
      <c r="F81" s="88">
        <v>5189999.9988778196</v>
      </c>
      <c r="G81" s="42">
        <v>43832.291666666664</v>
      </c>
      <c r="H81" s="94" t="str">
        <f t="shared" si="4"/>
        <v>FY20</v>
      </c>
      <c r="I81" s="32" t="str">
        <f>"Q"&amp;CHOOSE(MONTH(FY20_Published36[[#This Row],[Contract Bid - Start (5010)]]),3,3,3,4,4,4,1,1,1,2,2,2)</f>
        <v>Q3</v>
      </c>
      <c r="J81" s="50">
        <v>43951.333333333336</v>
      </c>
      <c r="K81" s="94" t="str">
        <f t="shared" si="5"/>
        <v>FY20</v>
      </c>
      <c r="L81" s="32" t="str">
        <f>"Q"&amp;CHOOSE(MONTH(FY20_Published36[[#This Row],[LNTP (6010)]]),3,3,3,4,4,4,1,1,1,2,2,2)</f>
        <v>Q4</v>
      </c>
      <c r="M81" s="42" t="s">
        <v>564</v>
      </c>
      <c r="N81" s="40" t="s">
        <v>591</v>
      </c>
      <c r="O81" s="39" t="s">
        <v>567</v>
      </c>
      <c r="P81" s="40" t="s">
        <v>596</v>
      </c>
    </row>
    <row r="82" spans="1:16" ht="16">
      <c r="A82" s="37" t="s">
        <v>286</v>
      </c>
      <c r="B82" s="32" t="s">
        <v>311</v>
      </c>
      <c r="C82" s="98" t="s">
        <v>319</v>
      </c>
      <c r="D82" s="87" t="s">
        <v>0</v>
      </c>
      <c r="E82" s="88">
        <v>550000</v>
      </c>
      <c r="F82" s="88">
        <v>1114999.99942916</v>
      </c>
      <c r="G82" s="42">
        <v>43864.333333333336</v>
      </c>
      <c r="H82" s="94" t="str">
        <f t="shared" si="4"/>
        <v>FY20</v>
      </c>
      <c r="I82" s="32" t="str">
        <f>"Q"&amp;CHOOSE(MONTH(FY20_Published36[[#This Row],[Contract Bid - Start (5010)]]),3,3,3,4,4,4,1,1,1,2,2,2)</f>
        <v>Q3</v>
      </c>
      <c r="J82" s="50">
        <v>43951.333333333336</v>
      </c>
      <c r="K82" s="94" t="str">
        <f t="shared" si="5"/>
        <v>FY20</v>
      </c>
      <c r="L82" s="32" t="str">
        <f>"Q"&amp;CHOOSE(MONTH(FY20_Published36[[#This Row],[LNTP (6010)]]),3,3,3,4,4,4,1,1,1,2,2,2)</f>
        <v>Q4</v>
      </c>
      <c r="M82" s="42" t="s">
        <v>564</v>
      </c>
      <c r="N82" s="40" t="s">
        <v>591</v>
      </c>
      <c r="O82" s="39" t="s">
        <v>567</v>
      </c>
      <c r="P82" s="40" t="s">
        <v>598</v>
      </c>
    </row>
    <row r="83" spans="1:16" ht="16">
      <c r="A83" s="37" t="s">
        <v>28</v>
      </c>
      <c r="B83" s="32" t="s">
        <v>173</v>
      </c>
      <c r="C83" s="98" t="s">
        <v>319</v>
      </c>
      <c r="D83" s="87" t="s">
        <v>0</v>
      </c>
      <c r="E83" s="88">
        <v>887184</v>
      </c>
      <c r="F83" s="88">
        <v>1707221.0377780001</v>
      </c>
      <c r="G83" s="42">
        <v>43767.333333333336</v>
      </c>
      <c r="H83" s="94" t="str">
        <f t="shared" si="4"/>
        <v>FY20</v>
      </c>
      <c r="I83" s="32" t="str">
        <f>"Q"&amp;CHOOSE(MONTH(FY20_Published36[[#This Row],[Contract Bid - Start (5010)]]),3,3,3,4,4,4,1,1,1,2,2,2)</f>
        <v>Q2</v>
      </c>
      <c r="J83" s="50">
        <v>43951.333333333336</v>
      </c>
      <c r="K83" s="94" t="str">
        <f t="shared" si="5"/>
        <v>FY20</v>
      </c>
      <c r="L83" s="32" t="str">
        <f>"Q"&amp;CHOOSE(MONTH(FY20_Published36[[#This Row],[LNTP (6010)]]),3,3,3,4,4,4,1,1,1,2,2,2)</f>
        <v>Q4</v>
      </c>
      <c r="M83" s="42" t="s">
        <v>564</v>
      </c>
      <c r="N83" s="40" t="s">
        <v>591</v>
      </c>
      <c r="O83" s="39" t="s">
        <v>567</v>
      </c>
      <c r="P83" s="40" t="s">
        <v>659</v>
      </c>
    </row>
    <row r="84" spans="1:16" ht="16">
      <c r="A84" s="37" t="s">
        <v>86</v>
      </c>
      <c r="B84" s="32" t="s">
        <v>150</v>
      </c>
      <c r="C84" s="98" t="s">
        <v>265</v>
      </c>
      <c r="D84" s="87" t="s">
        <v>249</v>
      </c>
      <c r="E84" s="88">
        <v>5384300</v>
      </c>
      <c r="F84" s="88">
        <v>6443300</v>
      </c>
      <c r="G84" s="42">
        <v>43770.333333333336</v>
      </c>
      <c r="H84" s="94" t="str">
        <f t="shared" si="4"/>
        <v>FY20</v>
      </c>
      <c r="I84" s="32" t="str">
        <f>"Q"&amp;CHOOSE(MONTH(FY20_Published36[[#This Row],[Contract Bid - Start (5010)]]),3,3,3,4,4,4,1,1,1,2,2,2)</f>
        <v>Q2</v>
      </c>
      <c r="J84" s="50">
        <v>43952.333333333336</v>
      </c>
      <c r="K84" s="94" t="str">
        <f t="shared" si="5"/>
        <v>FY20</v>
      </c>
      <c r="L84" s="32" t="str">
        <f>"Q"&amp;CHOOSE(MONTH(FY20_Published36[[#This Row],[LNTP (6010)]]),3,3,3,4,4,4,1,1,1,2,2,2)</f>
        <v>Q4</v>
      </c>
      <c r="M84" s="42" t="s">
        <v>565</v>
      </c>
      <c r="N84" s="40" t="s">
        <v>591</v>
      </c>
      <c r="O84" s="39" t="s">
        <v>567</v>
      </c>
      <c r="P84" s="40" t="s">
        <v>579</v>
      </c>
    </row>
    <row r="85" spans="1:16" ht="16">
      <c r="A85" s="37" t="s">
        <v>334</v>
      </c>
      <c r="B85" s="32" t="s">
        <v>623</v>
      </c>
      <c r="C85" s="98" t="s">
        <v>264</v>
      </c>
      <c r="D85" s="87" t="s">
        <v>249</v>
      </c>
      <c r="E85" s="88">
        <v>4821300</v>
      </c>
      <c r="F85" s="88">
        <v>5523299.9924586704</v>
      </c>
      <c r="G85" s="42">
        <v>43864.333333333336</v>
      </c>
      <c r="H85" s="94" t="str">
        <f t="shared" si="4"/>
        <v>FY20</v>
      </c>
      <c r="I85" s="32" t="str">
        <f>"Q"&amp;CHOOSE(MONTH(FY20_Published36[[#This Row],[Contract Bid - Start (5010)]]),3,3,3,4,4,4,1,1,1,2,2,2)</f>
        <v>Q3</v>
      </c>
      <c r="J85" s="50">
        <v>43952.333333333336</v>
      </c>
      <c r="K85" s="94" t="str">
        <f t="shared" si="5"/>
        <v>FY20</v>
      </c>
      <c r="L85" s="32" t="str">
        <f>"Q"&amp;CHOOSE(MONTH(FY20_Published36[[#This Row],[LNTP (6010)]]),3,3,3,4,4,4,1,1,1,2,2,2)</f>
        <v>Q4</v>
      </c>
      <c r="M85" s="42" t="s">
        <v>565</v>
      </c>
      <c r="N85" s="40" t="s">
        <v>591</v>
      </c>
      <c r="O85" s="39" t="s">
        <v>567</v>
      </c>
      <c r="P85" s="40" t="s">
        <v>579</v>
      </c>
    </row>
    <row r="86" spans="1:16" ht="16">
      <c r="A86" s="37" t="s">
        <v>61</v>
      </c>
      <c r="B86" s="32" t="s">
        <v>186</v>
      </c>
      <c r="C86" s="98" t="s">
        <v>319</v>
      </c>
      <c r="D86" s="87" t="s">
        <v>0</v>
      </c>
      <c r="E86" s="88">
        <v>607649</v>
      </c>
      <c r="F86" s="88">
        <v>1488290.99819719</v>
      </c>
      <c r="G86" s="42">
        <v>43647.333333333336</v>
      </c>
      <c r="H86" s="94" t="str">
        <f t="shared" si="4"/>
        <v>FY20</v>
      </c>
      <c r="I86" s="32" t="str">
        <f>"Q"&amp;CHOOSE(MONTH(FY20_Published36[[#This Row],[Contract Bid - Start (5010)]]),3,3,3,4,4,4,1,1,1,2,2,2)</f>
        <v>Q1</v>
      </c>
      <c r="J86" s="50">
        <v>43957.333333333336</v>
      </c>
      <c r="K86" s="94" t="str">
        <f t="shared" si="5"/>
        <v>FY20</v>
      </c>
      <c r="L86" s="32" t="str">
        <f>"Q"&amp;CHOOSE(MONTH(FY20_Published36[[#This Row],[LNTP (6010)]]),3,3,3,4,4,4,1,1,1,2,2,2)</f>
        <v>Q4</v>
      </c>
      <c r="M86" s="42" t="s">
        <v>564</v>
      </c>
      <c r="N86" s="40" t="s">
        <v>591</v>
      </c>
      <c r="O86" s="39" t="s">
        <v>567</v>
      </c>
      <c r="P86" s="40" t="s">
        <v>659</v>
      </c>
    </row>
    <row r="87" spans="1:16" ht="16">
      <c r="A87" s="37" t="s">
        <v>136</v>
      </c>
      <c r="B87" s="32" t="s">
        <v>202</v>
      </c>
      <c r="C87" s="98" t="s">
        <v>327</v>
      </c>
      <c r="D87" s="87" t="s">
        <v>241</v>
      </c>
      <c r="E87" s="88">
        <v>450000</v>
      </c>
      <c r="F87" s="88">
        <v>622999.999985</v>
      </c>
      <c r="G87" s="42">
        <v>43864.333333333336</v>
      </c>
      <c r="H87" s="94" t="str">
        <f t="shared" si="4"/>
        <v>FY20</v>
      </c>
      <c r="I87" s="32" t="str">
        <f>"Q"&amp;CHOOSE(MONTH(FY20_Published36[[#This Row],[Contract Bid - Start (5010)]]),3,3,3,4,4,4,1,1,1,2,2,2)</f>
        <v>Q3</v>
      </c>
      <c r="J87" s="62">
        <v>43958.333333333336</v>
      </c>
      <c r="K87" s="94" t="str">
        <f t="shared" si="5"/>
        <v>FY20</v>
      </c>
      <c r="L87" s="32" t="str">
        <f>"Q"&amp;CHOOSE(MONTH(FY20_Published36[[#This Row],[LNTP (6010)]]),3,3,3,4,4,4,1,1,1,2,2,2)</f>
        <v>Q4</v>
      </c>
      <c r="M87" s="42" t="s">
        <v>565</v>
      </c>
      <c r="N87" s="40" t="s">
        <v>591</v>
      </c>
      <c r="O87" s="39" t="s">
        <v>567</v>
      </c>
      <c r="P87" s="40" t="s">
        <v>602</v>
      </c>
    </row>
    <row r="88" spans="1:16" ht="16">
      <c r="A88" s="37" t="s">
        <v>133</v>
      </c>
      <c r="B88" s="32" t="s">
        <v>201</v>
      </c>
      <c r="C88" s="98" t="s">
        <v>327</v>
      </c>
      <c r="D88" s="87" t="s">
        <v>241</v>
      </c>
      <c r="E88" s="88">
        <v>120000</v>
      </c>
      <c r="F88" s="88">
        <v>167999.999985</v>
      </c>
      <c r="G88" s="42">
        <v>43864.333333333336</v>
      </c>
      <c r="H88" s="94" t="str">
        <f t="shared" si="4"/>
        <v>FY20</v>
      </c>
      <c r="I88" s="32" t="str">
        <f>"Q"&amp;CHOOSE(MONTH(FY20_Published36[[#This Row],[Contract Bid - Start (5010)]]),3,3,3,4,4,4,1,1,1,2,2,2)</f>
        <v>Q3</v>
      </c>
      <c r="J88" s="42">
        <v>43958.333333333336</v>
      </c>
      <c r="K88" s="94" t="str">
        <f t="shared" si="5"/>
        <v>FY20</v>
      </c>
      <c r="L88" s="32" t="str">
        <f>"Q"&amp;CHOOSE(MONTH(FY20_Published36[[#This Row],[LNTP (6010)]]),3,3,3,4,4,4,1,1,1,2,2,2)</f>
        <v>Q4</v>
      </c>
      <c r="M88" s="42" t="s">
        <v>565</v>
      </c>
      <c r="N88" s="40" t="s">
        <v>591</v>
      </c>
      <c r="O88" s="39" t="s">
        <v>567</v>
      </c>
      <c r="P88" s="40" t="s">
        <v>602</v>
      </c>
    </row>
    <row r="89" spans="1:16" ht="16">
      <c r="A89" s="37" t="s">
        <v>132</v>
      </c>
      <c r="B89" s="32" t="s">
        <v>228</v>
      </c>
      <c r="C89" s="98" t="s">
        <v>327</v>
      </c>
      <c r="D89" s="87" t="s">
        <v>0</v>
      </c>
      <c r="E89" s="88">
        <v>38249.999721818203</v>
      </c>
      <c r="F89" s="88">
        <v>44999.999721818203</v>
      </c>
      <c r="G89" s="42">
        <v>43864.333333333336</v>
      </c>
      <c r="H89" s="94" t="str">
        <f t="shared" si="4"/>
        <v>FY20</v>
      </c>
      <c r="I89" s="32" t="str">
        <f>"Q"&amp;CHOOSE(MONTH(FY20_Published36[[#This Row],[Contract Bid - Start (5010)]]),3,3,3,4,4,4,1,1,1,2,2,2)</f>
        <v>Q3</v>
      </c>
      <c r="J89" s="42">
        <v>43958.333333333336</v>
      </c>
      <c r="K89" s="94" t="str">
        <f t="shared" si="5"/>
        <v>FY20</v>
      </c>
      <c r="L89" s="32" t="str">
        <f>"Q"&amp;CHOOSE(MONTH(FY20_Published36[[#This Row],[LNTP (6010)]]),3,3,3,4,4,4,1,1,1,2,2,2)</f>
        <v>Q4</v>
      </c>
      <c r="M89" s="42" t="s">
        <v>565</v>
      </c>
      <c r="N89" s="40" t="s">
        <v>591</v>
      </c>
      <c r="O89" s="39" t="s">
        <v>567</v>
      </c>
      <c r="P89" s="40" t="s">
        <v>602</v>
      </c>
    </row>
    <row r="90" spans="1:16" ht="16">
      <c r="A90" s="37" t="s">
        <v>87</v>
      </c>
      <c r="B90" s="32" t="s">
        <v>169</v>
      </c>
      <c r="C90" s="98" t="s">
        <v>265</v>
      </c>
      <c r="D90" s="87" t="s">
        <v>0</v>
      </c>
      <c r="E90" s="88">
        <v>6154699.9178207703</v>
      </c>
      <c r="F90" s="88">
        <v>9970644.91277631</v>
      </c>
      <c r="G90" s="42">
        <v>43749.333333333336</v>
      </c>
      <c r="H90" s="94" t="str">
        <f t="shared" si="4"/>
        <v>FY20</v>
      </c>
      <c r="I90" s="32" t="str">
        <f>"Q"&amp;CHOOSE(MONTH(FY20_Published36[[#This Row],[Contract Bid - Start (5010)]]),3,3,3,4,4,4,1,1,1,2,2,2)</f>
        <v>Q2</v>
      </c>
      <c r="J90" s="50">
        <v>43959.333333333336</v>
      </c>
      <c r="K90" s="94" t="str">
        <f t="shared" si="5"/>
        <v>FY20</v>
      </c>
      <c r="L90" s="32" t="str">
        <f>"Q"&amp;CHOOSE(MONTH(FY20_Published36[[#This Row],[LNTP (6010)]]),3,3,3,4,4,4,1,1,1,2,2,2)</f>
        <v>Q4</v>
      </c>
      <c r="M90" s="42" t="s">
        <v>565</v>
      </c>
      <c r="N90" s="40" t="s">
        <v>591</v>
      </c>
      <c r="O90" s="39" t="s">
        <v>567</v>
      </c>
      <c r="P90" s="40" t="s">
        <v>597</v>
      </c>
    </row>
    <row r="91" spans="1:16" ht="16">
      <c r="A91" s="37" t="s">
        <v>146</v>
      </c>
      <c r="B91" s="32" t="s">
        <v>204</v>
      </c>
      <c r="C91" s="98" t="s">
        <v>327</v>
      </c>
      <c r="D91" s="87" t="s">
        <v>241</v>
      </c>
      <c r="E91" s="88">
        <v>90344</v>
      </c>
      <c r="F91" s="88">
        <v>142046.999965</v>
      </c>
      <c r="G91" s="42">
        <v>43899.333333333336</v>
      </c>
      <c r="H91" s="94" t="str">
        <f t="shared" si="4"/>
        <v>FY20</v>
      </c>
      <c r="I91" s="32" t="str">
        <f>"Q"&amp;CHOOSE(MONTH(FY20_Published36[[#This Row],[Contract Bid - Start (5010)]]),3,3,3,4,4,4,1,1,1,2,2,2)</f>
        <v>Q3</v>
      </c>
      <c r="J91" s="42">
        <v>43962.333333333336</v>
      </c>
      <c r="K91" s="94" t="str">
        <f t="shared" si="5"/>
        <v>FY20</v>
      </c>
      <c r="L91" s="32" t="str">
        <f>"Q"&amp;CHOOSE(MONTH(FY20_Published36[[#This Row],[LNTP (6010)]]),3,3,3,4,4,4,1,1,1,2,2,2)</f>
        <v>Q4</v>
      </c>
      <c r="M91" s="42" t="s">
        <v>565</v>
      </c>
      <c r="N91" s="40" t="s">
        <v>591</v>
      </c>
      <c r="O91" s="39" t="s">
        <v>567</v>
      </c>
      <c r="P91" s="40" t="s">
        <v>602</v>
      </c>
    </row>
    <row r="92" spans="1:16" ht="16">
      <c r="A92" s="37" t="s">
        <v>335</v>
      </c>
      <c r="B92" s="32" t="s">
        <v>624</v>
      </c>
      <c r="C92" s="98" t="s">
        <v>264</v>
      </c>
      <c r="D92" s="87" t="s">
        <v>0</v>
      </c>
      <c r="E92" s="88">
        <v>4754000</v>
      </c>
      <c r="F92" s="88">
        <v>5797999.99999901</v>
      </c>
      <c r="G92" s="42">
        <v>43865.333333333336</v>
      </c>
      <c r="H92" s="94" t="str">
        <f t="shared" si="4"/>
        <v>FY20</v>
      </c>
      <c r="I92" s="32" t="str">
        <f>"Q"&amp;CHOOSE(MONTH(FY20_Published36[[#This Row],[Contract Bid - Start (5010)]]),3,3,3,4,4,4,1,1,1,2,2,2)</f>
        <v>Q3</v>
      </c>
      <c r="J92" s="50">
        <v>43966.333333333336</v>
      </c>
      <c r="K92" s="94" t="str">
        <f t="shared" si="5"/>
        <v>FY20</v>
      </c>
      <c r="L92" s="32" t="str">
        <f>"Q"&amp;CHOOSE(MONTH(FY20_Published36[[#This Row],[LNTP (6010)]]),3,3,3,4,4,4,1,1,1,2,2,2)</f>
        <v>Q4</v>
      </c>
      <c r="M92" s="42" t="s">
        <v>565</v>
      </c>
      <c r="N92" s="40" t="s">
        <v>591</v>
      </c>
      <c r="O92" s="39" t="s">
        <v>567</v>
      </c>
      <c r="P92" s="40" t="s">
        <v>579</v>
      </c>
    </row>
    <row r="93" spans="1:16" ht="16">
      <c r="A93" s="37" t="s">
        <v>107</v>
      </c>
      <c r="B93" s="32" t="s">
        <v>179</v>
      </c>
      <c r="C93" s="98" t="s">
        <v>320</v>
      </c>
      <c r="D93" s="87" t="s">
        <v>0</v>
      </c>
      <c r="E93" s="88">
        <v>106912</v>
      </c>
      <c r="F93" s="88">
        <v>144329</v>
      </c>
      <c r="G93" s="42">
        <v>43843.333333333336</v>
      </c>
      <c r="H93" s="94" t="str">
        <f t="shared" si="4"/>
        <v>FY20</v>
      </c>
      <c r="I93" s="32" t="str">
        <f>"Q"&amp;CHOOSE(MONTH(FY20_Published36[[#This Row],[Contract Bid - Start (5010)]]),3,3,3,4,4,4,1,1,1,2,2,2)</f>
        <v>Q3</v>
      </c>
      <c r="J93" s="50">
        <v>43973.333333333336</v>
      </c>
      <c r="K93" s="94" t="str">
        <f t="shared" si="5"/>
        <v>FY20</v>
      </c>
      <c r="L93" s="32" t="str">
        <f>"Q"&amp;CHOOSE(MONTH(FY20_Published36[[#This Row],[LNTP (6010)]]),3,3,3,4,4,4,1,1,1,2,2,2)</f>
        <v>Q4</v>
      </c>
      <c r="M93" s="42" t="s">
        <v>565</v>
      </c>
      <c r="N93" s="40" t="s">
        <v>591</v>
      </c>
      <c r="O93" s="39" t="s">
        <v>567</v>
      </c>
      <c r="P93" s="40" t="s">
        <v>578</v>
      </c>
    </row>
    <row r="94" spans="1:16" ht="16">
      <c r="A94" s="37" t="s">
        <v>106</v>
      </c>
      <c r="B94" s="32" t="s">
        <v>180</v>
      </c>
      <c r="C94" s="98" t="s">
        <v>320</v>
      </c>
      <c r="D94" s="87" t="s">
        <v>0</v>
      </c>
      <c r="E94" s="88">
        <v>359483</v>
      </c>
      <c r="F94" s="88">
        <v>485302.05</v>
      </c>
      <c r="G94" s="42">
        <v>43843.333333333336</v>
      </c>
      <c r="H94" s="94" t="str">
        <f t="shared" si="4"/>
        <v>FY20</v>
      </c>
      <c r="I94" s="32" t="str">
        <f>"Q"&amp;CHOOSE(MONTH(FY20_Published36[[#This Row],[Contract Bid - Start (5010)]]),3,3,3,4,4,4,1,1,1,2,2,2)</f>
        <v>Q3</v>
      </c>
      <c r="J94" s="50">
        <v>43973.333333333336</v>
      </c>
      <c r="K94" s="94" t="str">
        <f t="shared" si="5"/>
        <v>FY20</v>
      </c>
      <c r="L94" s="32" t="str">
        <f>"Q"&amp;CHOOSE(MONTH(FY20_Published36[[#This Row],[LNTP (6010)]]),3,3,3,4,4,4,1,1,1,2,2,2)</f>
        <v>Q4</v>
      </c>
      <c r="M94" s="42" t="s">
        <v>565</v>
      </c>
      <c r="N94" s="40" t="s">
        <v>591</v>
      </c>
      <c r="O94" s="39" t="s">
        <v>567</v>
      </c>
      <c r="P94" s="40" t="s">
        <v>578</v>
      </c>
    </row>
    <row r="95" spans="1:16" ht="16">
      <c r="A95" s="37" t="s">
        <v>82</v>
      </c>
      <c r="B95" s="32" t="s">
        <v>178</v>
      </c>
      <c r="C95" s="98" t="s">
        <v>320</v>
      </c>
      <c r="D95" s="87" t="s">
        <v>0</v>
      </c>
      <c r="E95" s="88">
        <v>190910</v>
      </c>
      <c r="F95" s="88">
        <v>257729.04</v>
      </c>
      <c r="G95" s="42">
        <v>43843.333333333336</v>
      </c>
      <c r="H95" s="94" t="str">
        <f t="shared" si="4"/>
        <v>FY20</v>
      </c>
      <c r="I95" s="32" t="str">
        <f>"Q"&amp;CHOOSE(MONTH(FY20_Published36[[#This Row],[Contract Bid - Start (5010)]]),3,3,3,4,4,4,1,1,1,2,2,2)</f>
        <v>Q3</v>
      </c>
      <c r="J95" s="50">
        <v>43973.333333333336</v>
      </c>
      <c r="K95" s="94" t="str">
        <f t="shared" si="5"/>
        <v>FY20</v>
      </c>
      <c r="L95" s="32" t="str">
        <f>"Q"&amp;CHOOSE(MONTH(FY20_Published36[[#This Row],[LNTP (6010)]]),3,3,3,4,4,4,1,1,1,2,2,2)</f>
        <v>Q4</v>
      </c>
      <c r="M95" s="42" t="s">
        <v>565</v>
      </c>
      <c r="N95" s="40" t="s">
        <v>591</v>
      </c>
      <c r="O95" s="39" t="s">
        <v>567</v>
      </c>
      <c r="P95" s="40" t="s">
        <v>578</v>
      </c>
    </row>
    <row r="96" spans="1:16" ht="16">
      <c r="A96" s="37" t="s">
        <v>81</v>
      </c>
      <c r="B96" s="32" t="s">
        <v>177</v>
      </c>
      <c r="C96" s="98" t="s">
        <v>320</v>
      </c>
      <c r="D96" s="87" t="s">
        <v>0</v>
      </c>
      <c r="E96" s="88">
        <v>123367.07</v>
      </c>
      <c r="F96" s="88">
        <v>166545.54</v>
      </c>
      <c r="G96" s="42">
        <v>43843.333333333336</v>
      </c>
      <c r="H96" s="94" t="str">
        <f t="shared" si="4"/>
        <v>FY20</v>
      </c>
      <c r="I96" s="32" t="str">
        <f>"Q"&amp;CHOOSE(MONTH(FY20_Published36[[#This Row],[Contract Bid - Start (5010)]]),3,3,3,4,4,4,1,1,1,2,2,2)</f>
        <v>Q3</v>
      </c>
      <c r="J96" s="50">
        <v>43973.333333333336</v>
      </c>
      <c r="K96" s="94" t="str">
        <f t="shared" si="5"/>
        <v>FY20</v>
      </c>
      <c r="L96" s="32" t="str">
        <f>"Q"&amp;CHOOSE(MONTH(FY20_Published36[[#This Row],[LNTP (6010)]]),3,3,3,4,4,4,1,1,1,2,2,2)</f>
        <v>Q4</v>
      </c>
      <c r="M96" s="42" t="s">
        <v>565</v>
      </c>
      <c r="N96" s="40" t="s">
        <v>591</v>
      </c>
      <c r="O96" s="39" t="s">
        <v>567</v>
      </c>
      <c r="P96" s="40" t="s">
        <v>578</v>
      </c>
    </row>
    <row r="97" spans="1:16" ht="16">
      <c r="A97" s="37" t="s">
        <v>80</v>
      </c>
      <c r="B97" s="32" t="s">
        <v>176</v>
      </c>
      <c r="C97" s="98" t="s">
        <v>320</v>
      </c>
      <c r="D97" s="87" t="s">
        <v>0</v>
      </c>
      <c r="E97" s="88">
        <v>170777</v>
      </c>
      <c r="F97" s="88">
        <v>230548.95</v>
      </c>
      <c r="G97" s="42">
        <v>43864.333333333336</v>
      </c>
      <c r="H97" s="94" t="str">
        <f t="shared" si="4"/>
        <v>FY20</v>
      </c>
      <c r="I97" s="32" t="str">
        <f>"Q"&amp;CHOOSE(MONTH(FY20_Published36[[#This Row],[Contract Bid - Start (5010)]]),3,3,3,4,4,4,1,1,1,2,2,2)</f>
        <v>Q3</v>
      </c>
      <c r="J97" s="50">
        <v>43973.333333333336</v>
      </c>
      <c r="K97" s="94" t="str">
        <f t="shared" si="5"/>
        <v>FY20</v>
      </c>
      <c r="L97" s="32" t="str">
        <f>"Q"&amp;CHOOSE(MONTH(FY20_Published36[[#This Row],[LNTP (6010)]]),3,3,3,4,4,4,1,1,1,2,2,2)</f>
        <v>Q4</v>
      </c>
      <c r="M97" s="42" t="s">
        <v>565</v>
      </c>
      <c r="N97" s="40" t="s">
        <v>591</v>
      </c>
      <c r="O97" s="39" t="s">
        <v>567</v>
      </c>
      <c r="P97" s="40" t="s">
        <v>578</v>
      </c>
    </row>
    <row r="98" spans="1:16" ht="16">
      <c r="A98" s="37" t="s">
        <v>79</v>
      </c>
      <c r="B98" s="32" t="s">
        <v>175</v>
      </c>
      <c r="C98" s="98" t="s">
        <v>320</v>
      </c>
      <c r="D98" s="87" t="s">
        <v>0</v>
      </c>
      <c r="E98" s="88">
        <v>221988</v>
      </c>
      <c r="F98" s="88">
        <v>299683.8</v>
      </c>
      <c r="G98" s="42">
        <v>43843.333333333336</v>
      </c>
      <c r="H98" s="94" t="str">
        <f t="shared" ref="H98:H129" si="6">"FY"&amp;RIGHT(YEAR(DATE(YEAR(G98),MONTH(G98)+(7-1),1)),2)</f>
        <v>FY20</v>
      </c>
      <c r="I98" s="32" t="str">
        <f>"Q"&amp;CHOOSE(MONTH(FY20_Published36[[#This Row],[Contract Bid - Start (5010)]]),3,3,3,4,4,4,1,1,1,2,2,2)</f>
        <v>Q3</v>
      </c>
      <c r="J98" s="50">
        <v>43973.333333333336</v>
      </c>
      <c r="K98" s="94" t="str">
        <f t="shared" ref="K98:K129" si="7">"FY"&amp;RIGHT(YEAR(DATE(YEAR(J98),MONTH(J98)+(7-1),1)),2)</f>
        <v>FY20</v>
      </c>
      <c r="L98" s="32" t="str">
        <f>"Q"&amp;CHOOSE(MONTH(FY20_Published36[[#This Row],[LNTP (6010)]]),3,3,3,4,4,4,1,1,1,2,2,2)</f>
        <v>Q4</v>
      </c>
      <c r="M98" s="42" t="s">
        <v>565</v>
      </c>
      <c r="N98" s="40" t="s">
        <v>591</v>
      </c>
      <c r="O98" s="39" t="s">
        <v>567</v>
      </c>
      <c r="P98" s="40" t="s">
        <v>578</v>
      </c>
    </row>
    <row r="99" spans="1:16" ht="16">
      <c r="A99" s="37" t="s">
        <v>78</v>
      </c>
      <c r="B99" s="32" t="s">
        <v>174</v>
      </c>
      <c r="C99" s="98" t="s">
        <v>320</v>
      </c>
      <c r="D99" s="87" t="s">
        <v>0</v>
      </c>
      <c r="E99" s="88">
        <v>235392</v>
      </c>
      <c r="F99" s="88">
        <v>317779.20000000001</v>
      </c>
      <c r="G99" s="42">
        <v>43843.333333333336</v>
      </c>
      <c r="H99" s="94" t="str">
        <f t="shared" si="6"/>
        <v>FY20</v>
      </c>
      <c r="I99" s="32" t="str">
        <f>"Q"&amp;CHOOSE(MONTH(FY20_Published36[[#This Row],[Contract Bid - Start (5010)]]),3,3,3,4,4,4,1,1,1,2,2,2)</f>
        <v>Q3</v>
      </c>
      <c r="J99" s="50">
        <v>43973.333333333336</v>
      </c>
      <c r="K99" s="94" t="str">
        <f t="shared" si="7"/>
        <v>FY20</v>
      </c>
      <c r="L99" s="32" t="str">
        <f>"Q"&amp;CHOOSE(MONTH(FY20_Published36[[#This Row],[LNTP (6010)]]),3,3,3,4,4,4,1,1,1,2,2,2)</f>
        <v>Q4</v>
      </c>
      <c r="M99" s="42" t="s">
        <v>565</v>
      </c>
      <c r="N99" s="40" t="s">
        <v>591</v>
      </c>
      <c r="O99" s="39" t="s">
        <v>567</v>
      </c>
      <c r="P99" s="40" t="s">
        <v>578</v>
      </c>
    </row>
    <row r="100" spans="1:16" ht="16">
      <c r="A100" s="37" t="s">
        <v>58</v>
      </c>
      <c r="B100" s="32" t="s">
        <v>185</v>
      </c>
      <c r="C100" s="98" t="s">
        <v>319</v>
      </c>
      <c r="D100" s="87" t="s">
        <v>0</v>
      </c>
      <c r="E100" s="88">
        <v>545999.99975181802</v>
      </c>
      <c r="F100" s="88">
        <v>1171669.99921577</v>
      </c>
      <c r="G100" s="42">
        <v>43668.333333333336</v>
      </c>
      <c r="H100" s="94" t="str">
        <f t="shared" si="6"/>
        <v>FY20</v>
      </c>
      <c r="I100" s="32" t="str">
        <f>"Q"&amp;CHOOSE(MONTH(FY20_Published36[[#This Row],[Contract Bid - Start (5010)]]),3,3,3,4,4,4,1,1,1,2,2,2)</f>
        <v>Q1</v>
      </c>
      <c r="J100" s="50">
        <v>43977.333333333336</v>
      </c>
      <c r="K100" s="94" t="str">
        <f t="shared" si="7"/>
        <v>FY20</v>
      </c>
      <c r="L100" s="32" t="str">
        <f>"Q"&amp;CHOOSE(MONTH(FY20_Published36[[#This Row],[LNTP (6010)]]),3,3,3,4,4,4,1,1,1,2,2,2)</f>
        <v>Q4</v>
      </c>
      <c r="M100" s="42" t="s">
        <v>564</v>
      </c>
      <c r="N100" s="40" t="s">
        <v>591</v>
      </c>
      <c r="O100" s="39" t="s">
        <v>567</v>
      </c>
      <c r="P100" s="40" t="s">
        <v>659</v>
      </c>
    </row>
    <row r="101" spans="1:16" ht="32">
      <c r="A101" s="37" t="s">
        <v>393</v>
      </c>
      <c r="B101" s="32" t="s">
        <v>304</v>
      </c>
      <c r="C101" s="98" t="s">
        <v>267</v>
      </c>
      <c r="D101" s="87" t="s">
        <v>0</v>
      </c>
      <c r="E101" s="88">
        <v>7929999.9650118798</v>
      </c>
      <c r="F101" s="88">
        <v>10705499.627092101</v>
      </c>
      <c r="G101" s="42">
        <v>43777.333333333336</v>
      </c>
      <c r="H101" s="94" t="str">
        <f t="shared" si="6"/>
        <v>FY20</v>
      </c>
      <c r="I101" s="32" t="str">
        <f>"Q"&amp;CHOOSE(MONTH(FY20_Published36[[#This Row],[Contract Bid - Start (5010)]]),3,3,3,4,4,4,1,1,1,2,2,2)</f>
        <v>Q2</v>
      </c>
      <c r="J101" s="50">
        <v>43978.333333333336</v>
      </c>
      <c r="K101" s="94" t="str">
        <f t="shared" si="7"/>
        <v>FY20</v>
      </c>
      <c r="L101" s="32" t="str">
        <f>"Q"&amp;CHOOSE(MONTH(FY20_Published36[[#This Row],[LNTP (6010)]]),3,3,3,4,4,4,1,1,1,2,2,2)</f>
        <v>Q4</v>
      </c>
      <c r="M101" s="42" t="s">
        <v>565</v>
      </c>
      <c r="N101" s="40" t="s">
        <v>591</v>
      </c>
      <c r="O101" s="39" t="s">
        <v>567</v>
      </c>
      <c r="P101" s="40" t="s">
        <v>578</v>
      </c>
    </row>
    <row r="102" spans="1:16" ht="32">
      <c r="A102" s="37" t="s">
        <v>6</v>
      </c>
      <c r="B102" s="32" t="s">
        <v>198</v>
      </c>
      <c r="C102" s="98" t="s">
        <v>267</v>
      </c>
      <c r="D102" s="87" t="s">
        <v>0</v>
      </c>
      <c r="E102" s="88">
        <v>999999.99699999997</v>
      </c>
      <c r="F102" s="88">
        <v>1349999.99666797</v>
      </c>
      <c r="G102" s="42">
        <v>43777.333333333336</v>
      </c>
      <c r="H102" s="94" t="str">
        <f t="shared" si="6"/>
        <v>FY20</v>
      </c>
      <c r="I102" s="32" t="str">
        <f>"Q"&amp;CHOOSE(MONTH(FY20_Published36[[#This Row],[Contract Bid - Start (5010)]]),3,3,3,4,4,4,1,1,1,2,2,2)</f>
        <v>Q2</v>
      </c>
      <c r="J102" s="50">
        <v>43978.333333333336</v>
      </c>
      <c r="K102" s="94" t="str">
        <f t="shared" si="7"/>
        <v>FY20</v>
      </c>
      <c r="L102" s="32" t="str">
        <f>"Q"&amp;CHOOSE(MONTH(FY20_Published36[[#This Row],[LNTP (6010)]]),3,3,3,4,4,4,1,1,1,2,2,2)</f>
        <v>Q4</v>
      </c>
      <c r="M102" s="42" t="s">
        <v>565</v>
      </c>
      <c r="N102" s="40" t="s">
        <v>591</v>
      </c>
      <c r="O102" s="39" t="s">
        <v>567</v>
      </c>
      <c r="P102" s="40" t="s">
        <v>578</v>
      </c>
    </row>
    <row r="103" spans="1:16" ht="16">
      <c r="A103" s="37" t="s">
        <v>299</v>
      </c>
      <c r="B103" s="32" t="s">
        <v>315</v>
      </c>
      <c r="C103" s="98" t="s">
        <v>265</v>
      </c>
      <c r="D103" s="87" t="s">
        <v>0</v>
      </c>
      <c r="E103" s="88">
        <v>1870170</v>
      </c>
      <c r="F103" s="88">
        <v>3080299.9996295399</v>
      </c>
      <c r="G103" s="42">
        <v>43832.333333333336</v>
      </c>
      <c r="H103" s="94" t="str">
        <f t="shared" si="6"/>
        <v>FY20</v>
      </c>
      <c r="I103" s="32" t="str">
        <f>"Q"&amp;CHOOSE(MONTH(FY20_Published36[[#This Row],[Contract Bid - Start (5010)]]),3,3,3,4,4,4,1,1,1,2,2,2)</f>
        <v>Q3</v>
      </c>
      <c r="J103" s="50">
        <v>43979.333333333336</v>
      </c>
      <c r="K103" s="94" t="str">
        <f t="shared" si="7"/>
        <v>FY20</v>
      </c>
      <c r="L103" s="32" t="str">
        <f>"Q"&amp;CHOOSE(MONTH(FY20_Published36[[#This Row],[LNTP (6010)]]),3,3,3,4,4,4,1,1,1,2,2,2)</f>
        <v>Q4</v>
      </c>
      <c r="M103" s="42" t="s">
        <v>565</v>
      </c>
      <c r="N103" s="40" t="s">
        <v>591</v>
      </c>
      <c r="O103" s="39" t="s">
        <v>567</v>
      </c>
      <c r="P103" s="40" t="s">
        <v>579</v>
      </c>
    </row>
    <row r="104" spans="1:16" ht="32">
      <c r="A104" s="37" t="s">
        <v>323</v>
      </c>
      <c r="B104" s="32" t="s">
        <v>324</v>
      </c>
      <c r="C104" s="98" t="s">
        <v>263</v>
      </c>
      <c r="D104" s="87" t="s">
        <v>0</v>
      </c>
      <c r="E104" s="88">
        <v>385000</v>
      </c>
      <c r="F104" s="88">
        <v>549999.95267192996</v>
      </c>
      <c r="G104" s="42">
        <v>43922</v>
      </c>
      <c r="H104" s="94" t="str">
        <f t="shared" si="6"/>
        <v>FY20</v>
      </c>
      <c r="I104" s="32" t="str">
        <f>"Q"&amp;CHOOSE(MONTH(FY20_Published36[[#This Row],[Contract Bid - Start (5010)]]),3,3,3,4,4,4,1,1,1,2,2,2)</f>
        <v>Q4</v>
      </c>
      <c r="J104" s="50">
        <v>43983</v>
      </c>
      <c r="K104" s="94" t="str">
        <f t="shared" si="7"/>
        <v>FY20</v>
      </c>
      <c r="L104" s="32" t="str">
        <f>"Q"&amp;CHOOSE(MONTH(FY20_Published36[[#This Row],[LNTP (6010)]]),3,3,3,4,4,4,1,1,1,2,2,2)</f>
        <v>Q4</v>
      </c>
      <c r="M104" s="42" t="s">
        <v>565</v>
      </c>
      <c r="N104" s="40" t="s">
        <v>591</v>
      </c>
      <c r="O104" s="39" t="s">
        <v>567</v>
      </c>
      <c r="P104" s="40" t="s">
        <v>573</v>
      </c>
    </row>
    <row r="105" spans="1:16" ht="16">
      <c r="A105" s="37" t="s">
        <v>70</v>
      </c>
      <c r="B105" s="32" t="s">
        <v>163</v>
      </c>
      <c r="C105" s="98" t="s">
        <v>265</v>
      </c>
      <c r="D105" s="87" t="s">
        <v>249</v>
      </c>
      <c r="E105" s="88">
        <v>5835800</v>
      </c>
      <c r="F105" s="88">
        <v>7179840.2757121203</v>
      </c>
      <c r="G105" s="42">
        <v>43749.708333333336</v>
      </c>
      <c r="H105" s="94" t="str">
        <f t="shared" si="6"/>
        <v>FY20</v>
      </c>
      <c r="I105" s="32" t="str">
        <f>"Q"&amp;CHOOSE(MONTH(FY20_Published36[[#This Row],[Contract Bid - Start (5010)]]),3,3,3,4,4,4,1,1,1,2,2,2)</f>
        <v>Q2</v>
      </c>
      <c r="J105" s="50">
        <v>43984.333333333336</v>
      </c>
      <c r="K105" s="94" t="str">
        <f t="shared" si="7"/>
        <v>FY20</v>
      </c>
      <c r="L105" s="32" t="str">
        <f>"Q"&amp;CHOOSE(MONTH(FY20_Published36[[#This Row],[LNTP (6010)]]),3,3,3,4,4,4,1,1,1,2,2,2)</f>
        <v>Q4</v>
      </c>
      <c r="M105" s="42" t="s">
        <v>565</v>
      </c>
      <c r="N105" s="40" t="s">
        <v>591</v>
      </c>
      <c r="O105" s="39" t="s">
        <v>567</v>
      </c>
      <c r="P105" s="40" t="s">
        <v>600</v>
      </c>
    </row>
    <row r="106" spans="1:16" ht="16">
      <c r="A106" s="37" t="s">
        <v>280</v>
      </c>
      <c r="B106" s="32" t="s">
        <v>308</v>
      </c>
      <c r="C106" s="98" t="s">
        <v>264</v>
      </c>
      <c r="D106" s="87" t="s">
        <v>0</v>
      </c>
      <c r="E106" s="88">
        <v>4146513.9971190402</v>
      </c>
      <c r="F106" s="88">
        <v>5771975.9146079803</v>
      </c>
      <c r="G106" s="42">
        <v>43879.333333333336</v>
      </c>
      <c r="H106" s="94" t="str">
        <f t="shared" si="6"/>
        <v>FY20</v>
      </c>
      <c r="I106" s="32" t="str">
        <f>"Q"&amp;CHOOSE(MONTH(FY20_Published36[[#This Row],[Contract Bid - Start (5010)]]),3,3,3,4,4,4,1,1,1,2,2,2)</f>
        <v>Q3</v>
      </c>
      <c r="J106" s="50">
        <v>43990.333333333336</v>
      </c>
      <c r="K106" s="94" t="str">
        <f t="shared" si="7"/>
        <v>FY20</v>
      </c>
      <c r="L106" s="32" t="str">
        <f>"Q"&amp;CHOOSE(MONTH(FY20_Published36[[#This Row],[LNTP (6010)]]),3,3,3,4,4,4,1,1,1,2,2,2)</f>
        <v>Q4</v>
      </c>
      <c r="M106" s="42" t="s">
        <v>565</v>
      </c>
      <c r="N106" s="40" t="s">
        <v>591</v>
      </c>
      <c r="O106" s="39" t="s">
        <v>567</v>
      </c>
      <c r="P106" s="40" t="s">
        <v>597</v>
      </c>
    </row>
    <row r="107" spans="1:16" ht="16">
      <c r="A107" s="37" t="s">
        <v>274</v>
      </c>
      <c r="B107" s="32" t="s">
        <v>307</v>
      </c>
      <c r="C107" s="98" t="s">
        <v>264</v>
      </c>
      <c r="D107" s="87" t="s">
        <v>0</v>
      </c>
      <c r="E107" s="88">
        <v>464999.99868068198</v>
      </c>
      <c r="F107" s="88">
        <v>783059.95833678695</v>
      </c>
      <c r="G107" s="42">
        <v>43864.333333333336</v>
      </c>
      <c r="H107" s="94" t="str">
        <f t="shared" si="6"/>
        <v>FY20</v>
      </c>
      <c r="I107" s="32" t="str">
        <f>"Q"&amp;CHOOSE(MONTH(FY20_Published36[[#This Row],[Contract Bid - Start (5010)]]),3,3,3,4,4,4,1,1,1,2,2,2)</f>
        <v>Q3</v>
      </c>
      <c r="J107" s="50">
        <v>43991.333333333336</v>
      </c>
      <c r="K107" s="94" t="str">
        <f t="shared" si="7"/>
        <v>FY20</v>
      </c>
      <c r="L107" s="32" t="str">
        <f>"Q"&amp;CHOOSE(MONTH(FY20_Published36[[#This Row],[LNTP (6010)]]),3,3,3,4,4,4,1,1,1,2,2,2)</f>
        <v>Q4</v>
      </c>
      <c r="M107" s="42" t="s">
        <v>565</v>
      </c>
      <c r="N107" s="40" t="s">
        <v>591</v>
      </c>
      <c r="O107" s="39" t="s">
        <v>567</v>
      </c>
      <c r="P107" s="40" t="s">
        <v>600</v>
      </c>
    </row>
    <row r="108" spans="1:16" ht="16">
      <c r="A108" s="37" t="s">
        <v>131</v>
      </c>
      <c r="B108" s="32" t="s">
        <v>160</v>
      </c>
      <c r="C108" s="98" t="s">
        <v>265</v>
      </c>
      <c r="D108" s="87" t="s">
        <v>0</v>
      </c>
      <c r="E108" s="88">
        <v>4000512.2206230601</v>
      </c>
      <c r="F108" s="88">
        <v>6007874.0665903604</v>
      </c>
      <c r="G108" s="42">
        <v>43864.333333333336</v>
      </c>
      <c r="H108" s="94" t="str">
        <f t="shared" si="6"/>
        <v>FY20</v>
      </c>
      <c r="I108" s="32" t="str">
        <f>"Q"&amp;CHOOSE(MONTH(FY20_Published36[[#This Row],[Contract Bid - Start (5010)]]),3,3,3,4,4,4,1,1,1,2,2,2)</f>
        <v>Q3</v>
      </c>
      <c r="J108" s="50">
        <v>43991.333333333336</v>
      </c>
      <c r="K108" s="94" t="str">
        <f t="shared" si="7"/>
        <v>FY20</v>
      </c>
      <c r="L108" s="32" t="str">
        <f>"Q"&amp;CHOOSE(MONTH(FY20_Published36[[#This Row],[LNTP (6010)]]),3,3,3,4,4,4,1,1,1,2,2,2)</f>
        <v>Q4</v>
      </c>
      <c r="M108" s="42" t="s">
        <v>565</v>
      </c>
      <c r="N108" s="40" t="s">
        <v>591</v>
      </c>
      <c r="O108" s="39" t="s">
        <v>567</v>
      </c>
      <c r="P108" s="40" t="s">
        <v>600</v>
      </c>
    </row>
    <row r="109" spans="1:16" ht="16">
      <c r="A109" s="37" t="s">
        <v>145</v>
      </c>
      <c r="B109" s="32" t="s">
        <v>203</v>
      </c>
      <c r="C109" s="98" t="s">
        <v>327</v>
      </c>
      <c r="D109" s="87" t="s">
        <v>241</v>
      </c>
      <c r="E109" s="88">
        <v>422808.85</v>
      </c>
      <c r="F109" s="88">
        <v>521808.84996249998</v>
      </c>
      <c r="G109" s="42">
        <v>43864.333333333336</v>
      </c>
      <c r="H109" s="94" t="str">
        <f t="shared" si="6"/>
        <v>FY20</v>
      </c>
      <c r="I109" s="32" t="str">
        <f>"Q"&amp;CHOOSE(MONTH(FY20_Published36[[#This Row],[Contract Bid - Start (5010)]]),3,3,3,4,4,4,1,1,1,2,2,2)</f>
        <v>Q3</v>
      </c>
      <c r="J109" s="42">
        <v>43991.333333333336</v>
      </c>
      <c r="K109" s="94" t="str">
        <f t="shared" si="7"/>
        <v>FY20</v>
      </c>
      <c r="L109" s="32" t="str">
        <f>"Q"&amp;CHOOSE(MONTH(FY20_Published36[[#This Row],[LNTP (6010)]]),3,3,3,4,4,4,1,1,1,2,2,2)</f>
        <v>Q4</v>
      </c>
      <c r="M109" s="42" t="s">
        <v>565</v>
      </c>
      <c r="N109" s="40" t="s">
        <v>591</v>
      </c>
      <c r="O109" s="39" t="s">
        <v>567</v>
      </c>
      <c r="P109" s="40" t="s">
        <v>602</v>
      </c>
    </row>
    <row r="110" spans="1:16" ht="32">
      <c r="A110" s="37" t="s">
        <v>363</v>
      </c>
      <c r="B110" s="32" t="s">
        <v>552</v>
      </c>
      <c r="C110" s="98" t="s">
        <v>267</v>
      </c>
      <c r="D110" s="87" t="s">
        <v>0</v>
      </c>
      <c r="E110" s="88">
        <v>554000</v>
      </c>
      <c r="F110" s="88">
        <v>911000</v>
      </c>
      <c r="G110" s="42">
        <v>43876</v>
      </c>
      <c r="H110" s="94" t="str">
        <f t="shared" si="6"/>
        <v>FY20</v>
      </c>
      <c r="I110" s="32" t="str">
        <f>"Q"&amp;CHOOSE(MONTH(FY20_Published36[[#This Row],[Contract Bid - Start (5010)]]),3,3,3,4,4,4,1,1,1,2,2,2)</f>
        <v>Q3</v>
      </c>
      <c r="J110" s="50">
        <v>43992</v>
      </c>
      <c r="K110" s="94" t="str">
        <f t="shared" si="7"/>
        <v>FY20</v>
      </c>
      <c r="L110" s="32" t="str">
        <f>"Q"&amp;CHOOSE(MONTH(FY20_Published36[[#This Row],[LNTP (6010)]]),3,3,3,4,4,4,1,1,1,2,2,2)</f>
        <v>Q4</v>
      </c>
      <c r="M110" s="89" t="s">
        <v>565</v>
      </c>
      <c r="N110" s="40" t="s">
        <v>591</v>
      </c>
      <c r="O110" s="39" t="s">
        <v>567</v>
      </c>
      <c r="P110" s="40" t="s">
        <v>573</v>
      </c>
    </row>
    <row r="111" spans="1:16" ht="16">
      <c r="A111" s="37" t="s">
        <v>95</v>
      </c>
      <c r="B111" s="32" t="s">
        <v>151</v>
      </c>
      <c r="C111" s="98" t="s">
        <v>265</v>
      </c>
      <c r="D111" s="87" t="s">
        <v>0</v>
      </c>
      <c r="E111" s="88">
        <v>2841405.9970493498</v>
      </c>
      <c r="F111" s="88">
        <v>3771727.9734343202</v>
      </c>
      <c r="G111" s="42">
        <v>43837.333333333336</v>
      </c>
      <c r="H111" s="94" t="str">
        <f t="shared" si="6"/>
        <v>FY20</v>
      </c>
      <c r="I111" s="32" t="str">
        <f>"Q"&amp;CHOOSE(MONTH(FY20_Published36[[#This Row],[Contract Bid - Start (5010)]]),3,3,3,4,4,4,1,1,1,2,2,2)</f>
        <v>Q3</v>
      </c>
      <c r="J111" s="50">
        <v>43994.333333333336</v>
      </c>
      <c r="K111" s="94" t="str">
        <f t="shared" si="7"/>
        <v>FY20</v>
      </c>
      <c r="L111" s="32" t="str">
        <f>"Q"&amp;CHOOSE(MONTH(FY20_Published36[[#This Row],[LNTP (6010)]]),3,3,3,4,4,4,1,1,1,2,2,2)</f>
        <v>Q4</v>
      </c>
      <c r="M111" s="42" t="s">
        <v>565</v>
      </c>
      <c r="N111" s="40" t="s">
        <v>591</v>
      </c>
      <c r="O111" s="39" t="s">
        <v>567</v>
      </c>
      <c r="P111" s="40" t="s">
        <v>579</v>
      </c>
    </row>
    <row r="112" spans="1:16" ht="16">
      <c r="A112" s="37" t="s">
        <v>118</v>
      </c>
      <c r="B112" s="32" t="s">
        <v>606</v>
      </c>
      <c r="C112" s="98" t="s">
        <v>268</v>
      </c>
      <c r="D112" s="87" t="s">
        <v>0</v>
      </c>
      <c r="E112" s="88">
        <v>755000</v>
      </c>
      <c r="F112" s="88">
        <v>1181898.9997461201</v>
      </c>
      <c r="G112" s="42">
        <v>43892.333333333336</v>
      </c>
      <c r="H112" s="94" t="str">
        <f t="shared" si="6"/>
        <v>FY20</v>
      </c>
      <c r="I112" s="32" t="str">
        <f>"Q"&amp;CHOOSE(MONTH(FY20_Published36[[#This Row],[Contract Bid - Start (5010)]]),3,3,3,4,4,4,1,1,1,2,2,2)</f>
        <v>Q3</v>
      </c>
      <c r="J112" s="50">
        <v>43997</v>
      </c>
      <c r="K112" s="94" t="str">
        <f t="shared" si="7"/>
        <v>FY20</v>
      </c>
      <c r="L112" s="32" t="str">
        <f>"Q"&amp;CHOOSE(MONTH(FY20_Published36[[#This Row],[LNTP (6010)]]),3,3,3,4,4,4,1,1,1,2,2,2)</f>
        <v>Q4</v>
      </c>
      <c r="M112" s="42" t="s">
        <v>565</v>
      </c>
      <c r="N112" s="40" t="s">
        <v>591</v>
      </c>
      <c r="O112" s="39" t="s">
        <v>567</v>
      </c>
      <c r="P112" s="40" t="s">
        <v>573</v>
      </c>
    </row>
    <row r="113" spans="1:16" ht="16">
      <c r="A113" s="37" t="s">
        <v>67</v>
      </c>
      <c r="B113" s="32" t="s">
        <v>170</v>
      </c>
      <c r="C113" s="95" t="s">
        <v>327</v>
      </c>
      <c r="D113" s="87" t="s">
        <v>0</v>
      </c>
      <c r="E113" s="88">
        <v>2500000</v>
      </c>
      <c r="F113" s="88">
        <v>3375000</v>
      </c>
      <c r="G113" s="81">
        <v>43893</v>
      </c>
      <c r="H113" s="94" t="str">
        <f t="shared" si="6"/>
        <v>FY20</v>
      </c>
      <c r="I113" s="32" t="str">
        <f>"Q"&amp;CHOOSE(MONTH(FY20_Published36[[#This Row],[Contract Bid - Start (5010)]]),3,3,3,4,4,4,1,1,1,2,2,2)</f>
        <v>Q3</v>
      </c>
      <c r="J113" s="81">
        <v>43997</v>
      </c>
      <c r="K113" s="94" t="str">
        <f t="shared" si="7"/>
        <v>FY20</v>
      </c>
      <c r="L113" s="32" t="str">
        <f>"Q"&amp;CHOOSE(MONTH(FY20_Published36[[#This Row],[LNTP (6010)]]),3,3,3,4,4,4,1,1,1,2,2,2)</f>
        <v>Q4</v>
      </c>
      <c r="M113" s="89" t="s">
        <v>565</v>
      </c>
      <c r="N113" s="83" t="s">
        <v>591</v>
      </c>
      <c r="O113" s="39" t="s">
        <v>567</v>
      </c>
      <c r="P113" s="40" t="s">
        <v>578</v>
      </c>
    </row>
    <row r="114" spans="1:16" ht="16">
      <c r="A114" s="37" t="s">
        <v>148</v>
      </c>
      <c r="B114" s="32" t="s">
        <v>152</v>
      </c>
      <c r="C114" s="98" t="s">
        <v>264</v>
      </c>
      <c r="D114" s="87" t="s">
        <v>0</v>
      </c>
      <c r="E114" s="88">
        <v>2361197.9994741199</v>
      </c>
      <c r="F114" s="88">
        <v>3347431.9825491002</v>
      </c>
      <c r="G114" s="42">
        <v>43833.333333333336</v>
      </c>
      <c r="H114" s="94" t="str">
        <f t="shared" si="6"/>
        <v>FY20</v>
      </c>
      <c r="I114" s="32" t="str">
        <f>"Q"&amp;CHOOSE(MONTH(FY20_Published36[[#This Row],[Contract Bid - Start (5010)]]),3,3,3,4,4,4,1,1,1,2,2,2)</f>
        <v>Q3</v>
      </c>
      <c r="J114" s="50">
        <v>43997.333333333336</v>
      </c>
      <c r="K114" s="94" t="str">
        <f t="shared" si="7"/>
        <v>FY20</v>
      </c>
      <c r="L114" s="32" t="str">
        <f>"Q"&amp;CHOOSE(MONTH(FY20_Published36[[#This Row],[LNTP (6010)]]),3,3,3,4,4,4,1,1,1,2,2,2)</f>
        <v>Q4</v>
      </c>
      <c r="M114" s="42" t="s">
        <v>565</v>
      </c>
      <c r="N114" s="40" t="s">
        <v>591</v>
      </c>
      <c r="O114" s="39" t="s">
        <v>567</v>
      </c>
      <c r="P114" s="40" t="s">
        <v>579</v>
      </c>
    </row>
    <row r="115" spans="1:16" ht="16">
      <c r="A115" s="37" t="s">
        <v>60</v>
      </c>
      <c r="B115" s="32" t="s">
        <v>172</v>
      </c>
      <c r="C115" s="98" t="s">
        <v>319</v>
      </c>
      <c r="D115" s="87" t="s">
        <v>0</v>
      </c>
      <c r="E115" s="88">
        <v>1135000</v>
      </c>
      <c r="F115" s="88">
        <v>2231849.9993693102</v>
      </c>
      <c r="G115" s="42">
        <v>43774.333333333336</v>
      </c>
      <c r="H115" s="94" t="str">
        <f t="shared" si="6"/>
        <v>FY20</v>
      </c>
      <c r="I115" s="32" t="str">
        <f>"Q"&amp;CHOOSE(MONTH(FY20_Published36[[#This Row],[Contract Bid - Start (5010)]]),3,3,3,4,4,4,1,1,1,2,2,2)</f>
        <v>Q2</v>
      </c>
      <c r="J115" s="50">
        <v>43999.333333333336</v>
      </c>
      <c r="K115" s="94" t="str">
        <f t="shared" si="7"/>
        <v>FY20</v>
      </c>
      <c r="L115" s="32" t="str">
        <f>"Q"&amp;CHOOSE(MONTH(FY20_Published36[[#This Row],[LNTP (6010)]]),3,3,3,4,4,4,1,1,1,2,2,2)</f>
        <v>Q4</v>
      </c>
      <c r="M115" s="42" t="s">
        <v>564</v>
      </c>
      <c r="N115" s="40" t="s">
        <v>591</v>
      </c>
      <c r="O115" s="39" t="s">
        <v>567</v>
      </c>
      <c r="P115" s="40" t="s">
        <v>659</v>
      </c>
    </row>
    <row r="116" spans="1:16" ht="16">
      <c r="A116" s="37" t="s">
        <v>126</v>
      </c>
      <c r="B116" s="32" t="s">
        <v>168</v>
      </c>
      <c r="C116" s="98" t="s">
        <v>327</v>
      </c>
      <c r="D116" s="87" t="s">
        <v>0</v>
      </c>
      <c r="E116" s="88">
        <v>348499.99974532402</v>
      </c>
      <c r="F116" s="88">
        <v>838099.99886431196</v>
      </c>
      <c r="G116" s="42">
        <v>43873</v>
      </c>
      <c r="H116" s="94" t="str">
        <f t="shared" si="6"/>
        <v>FY20</v>
      </c>
      <c r="I116" s="32" t="str">
        <f>"Q"&amp;CHOOSE(MONTH(FY20_Published36[[#This Row],[Contract Bid - Start (5010)]]),3,3,3,4,4,4,1,1,1,2,2,2)</f>
        <v>Q3</v>
      </c>
      <c r="J116" s="50">
        <v>44000</v>
      </c>
      <c r="K116" s="94" t="str">
        <f t="shared" si="7"/>
        <v>FY20</v>
      </c>
      <c r="L116" s="32" t="str">
        <f>"Q"&amp;CHOOSE(MONTH(FY20_Published36[[#This Row],[LNTP (6010)]]),3,3,3,4,4,4,1,1,1,2,2,2)</f>
        <v>Q4</v>
      </c>
      <c r="M116" s="42" t="s">
        <v>565</v>
      </c>
      <c r="N116" s="40" t="s">
        <v>591</v>
      </c>
      <c r="O116" s="39" t="s">
        <v>567</v>
      </c>
      <c r="P116" s="40" t="s">
        <v>573</v>
      </c>
    </row>
    <row r="117" spans="1:16" ht="16">
      <c r="A117" s="37" t="s">
        <v>35</v>
      </c>
      <c r="B117" s="32" t="s">
        <v>212</v>
      </c>
      <c r="C117" s="98" t="s">
        <v>327</v>
      </c>
      <c r="D117" s="87" t="s">
        <v>0</v>
      </c>
      <c r="E117" s="88">
        <v>1450000</v>
      </c>
      <c r="F117" s="88">
        <v>1643215.7899948901</v>
      </c>
      <c r="G117" s="42">
        <v>43893.333333333336</v>
      </c>
      <c r="H117" s="94" t="str">
        <f t="shared" si="6"/>
        <v>FY20</v>
      </c>
      <c r="I117" s="32" t="str">
        <f>"Q"&amp;CHOOSE(MONTH(FY20_Published36[[#This Row],[Contract Bid - Start (5010)]]),3,3,3,4,4,4,1,1,1,2,2,2)</f>
        <v>Q3</v>
      </c>
      <c r="J117" s="50">
        <v>44000.333333333336</v>
      </c>
      <c r="K117" s="94" t="str">
        <f t="shared" si="7"/>
        <v>FY20</v>
      </c>
      <c r="L117" s="32" t="str">
        <f>"Q"&amp;CHOOSE(MONTH(FY20_Published36[[#This Row],[LNTP (6010)]]),3,3,3,4,4,4,1,1,1,2,2,2)</f>
        <v>Q4</v>
      </c>
      <c r="M117" s="42" t="s">
        <v>566</v>
      </c>
      <c r="N117" s="40" t="s">
        <v>591</v>
      </c>
      <c r="O117" s="39" t="s">
        <v>567</v>
      </c>
      <c r="P117" s="40" t="s">
        <v>570</v>
      </c>
    </row>
    <row r="118" spans="1:16" ht="16">
      <c r="A118" s="37" t="s">
        <v>85</v>
      </c>
      <c r="B118" s="32" t="s">
        <v>158</v>
      </c>
      <c r="C118" s="98" t="s">
        <v>265</v>
      </c>
      <c r="D118" s="87" t="s">
        <v>0</v>
      </c>
      <c r="E118" s="88">
        <v>9999999.9134090897</v>
      </c>
      <c r="F118" s="88">
        <v>10438399.912802</v>
      </c>
      <c r="G118" s="42">
        <v>43879.333333333336</v>
      </c>
      <c r="H118" s="94" t="str">
        <f t="shared" si="6"/>
        <v>FY20</v>
      </c>
      <c r="I118" s="32" t="str">
        <f>"Q"&amp;CHOOSE(MONTH(FY20_Published36[[#This Row],[Contract Bid - Start (5010)]]),3,3,3,4,4,4,1,1,1,2,2,2)</f>
        <v>Q3</v>
      </c>
      <c r="J118" s="50">
        <v>44004.333333333336</v>
      </c>
      <c r="K118" s="94" t="str">
        <f t="shared" si="7"/>
        <v>FY20</v>
      </c>
      <c r="L118" s="32" t="str">
        <f>"Q"&amp;CHOOSE(MONTH(FY20_Published36[[#This Row],[LNTP (6010)]]),3,3,3,4,4,4,1,1,1,2,2,2)</f>
        <v>Q4</v>
      </c>
      <c r="M118" s="42" t="s">
        <v>565</v>
      </c>
      <c r="N118" s="40" t="s">
        <v>591</v>
      </c>
      <c r="O118" s="39" t="s">
        <v>567</v>
      </c>
      <c r="P118" s="40" t="s">
        <v>597</v>
      </c>
    </row>
    <row r="119" spans="1:16" ht="16">
      <c r="A119" s="37" t="s">
        <v>48</v>
      </c>
      <c r="B119" s="32" t="s">
        <v>157</v>
      </c>
      <c r="C119" s="98" t="s">
        <v>264</v>
      </c>
      <c r="D119" s="87" t="s">
        <v>0</v>
      </c>
      <c r="E119" s="88">
        <v>54999999.949000001</v>
      </c>
      <c r="F119" s="88">
        <v>66999999.523880497</v>
      </c>
      <c r="G119" s="42">
        <v>43879.333333333336</v>
      </c>
      <c r="H119" s="94" t="str">
        <f t="shared" si="6"/>
        <v>FY20</v>
      </c>
      <c r="I119" s="32" t="str">
        <f>"Q"&amp;CHOOSE(MONTH(FY20_Published36[[#This Row],[Contract Bid - Start (5010)]]),3,3,3,4,4,4,1,1,1,2,2,2)</f>
        <v>Q3</v>
      </c>
      <c r="J119" s="50">
        <v>44004.333333333336</v>
      </c>
      <c r="K119" s="94" t="str">
        <f t="shared" si="7"/>
        <v>FY20</v>
      </c>
      <c r="L119" s="32" t="str">
        <f>"Q"&amp;CHOOSE(MONTH(FY20_Published36[[#This Row],[LNTP (6010)]]),3,3,3,4,4,4,1,1,1,2,2,2)</f>
        <v>Q4</v>
      </c>
      <c r="M119" s="42" t="s">
        <v>565</v>
      </c>
      <c r="N119" s="40" t="s">
        <v>591</v>
      </c>
      <c r="O119" s="39" t="s">
        <v>567</v>
      </c>
      <c r="P119" s="40" t="s">
        <v>597</v>
      </c>
    </row>
    <row r="120" spans="1:16" ht="16">
      <c r="A120" s="37" t="s">
        <v>284</v>
      </c>
      <c r="B120" s="32" t="s">
        <v>309</v>
      </c>
      <c r="C120" s="98" t="s">
        <v>264</v>
      </c>
      <c r="D120" s="87" t="s">
        <v>0</v>
      </c>
      <c r="E120" s="88">
        <v>6389000</v>
      </c>
      <c r="F120" s="88">
        <v>8517999.9988667294</v>
      </c>
      <c r="G120" s="42">
        <v>43888.333333333336</v>
      </c>
      <c r="H120" s="94" t="str">
        <f t="shared" si="6"/>
        <v>FY20</v>
      </c>
      <c r="I120" s="32" t="str">
        <f>"Q"&amp;CHOOSE(MONTH(FY20_Published36[[#This Row],[Contract Bid - Start (5010)]]),3,3,3,4,4,4,1,1,1,2,2,2)</f>
        <v>Q3</v>
      </c>
      <c r="J120" s="50">
        <v>44006.333333333336</v>
      </c>
      <c r="K120" s="94" t="str">
        <f t="shared" si="7"/>
        <v>FY20</v>
      </c>
      <c r="L120" s="32" t="str">
        <f>"Q"&amp;CHOOSE(MONTH(FY20_Published36[[#This Row],[LNTP (6010)]]),3,3,3,4,4,4,1,1,1,2,2,2)</f>
        <v>Q4</v>
      </c>
      <c r="M120" s="42" t="s">
        <v>565</v>
      </c>
      <c r="N120" s="40" t="s">
        <v>591</v>
      </c>
      <c r="O120" s="39" t="s">
        <v>567</v>
      </c>
      <c r="P120" s="40" t="s">
        <v>597</v>
      </c>
    </row>
    <row r="121" spans="1:16" ht="16">
      <c r="A121" s="37" t="s">
        <v>285</v>
      </c>
      <c r="B121" s="32" t="s">
        <v>310</v>
      </c>
      <c r="C121" s="98" t="s">
        <v>264</v>
      </c>
      <c r="D121" s="87" t="s">
        <v>0</v>
      </c>
      <c r="E121" s="88">
        <v>7071000</v>
      </c>
      <c r="F121" s="88">
        <v>9427999.9983684309</v>
      </c>
      <c r="G121" s="42">
        <v>43888.333333333336</v>
      </c>
      <c r="H121" s="94" t="str">
        <f t="shared" si="6"/>
        <v>FY20</v>
      </c>
      <c r="I121" s="32" t="str">
        <f>"Q"&amp;CHOOSE(MONTH(FY20_Published36[[#This Row],[Contract Bid - Start (5010)]]),3,3,3,4,4,4,1,1,1,2,2,2)</f>
        <v>Q3</v>
      </c>
      <c r="J121" s="50">
        <v>44006.333333333336</v>
      </c>
      <c r="K121" s="94" t="str">
        <f t="shared" si="7"/>
        <v>FY20</v>
      </c>
      <c r="L121" s="32" t="str">
        <f>"Q"&amp;CHOOSE(MONTH(FY20_Published36[[#This Row],[LNTP (6010)]]),3,3,3,4,4,4,1,1,1,2,2,2)</f>
        <v>Q4</v>
      </c>
      <c r="M121" s="42" t="s">
        <v>565</v>
      </c>
      <c r="N121" s="40" t="s">
        <v>591</v>
      </c>
      <c r="O121" s="39" t="s">
        <v>567</v>
      </c>
      <c r="P121" s="40" t="s">
        <v>597</v>
      </c>
    </row>
    <row r="122" spans="1:16" ht="16">
      <c r="A122" s="37" t="s">
        <v>117</v>
      </c>
      <c r="B122" s="32" t="s">
        <v>622</v>
      </c>
      <c r="C122" s="98" t="s">
        <v>318</v>
      </c>
      <c r="D122" s="87" t="s">
        <v>0</v>
      </c>
      <c r="E122" s="88">
        <v>360300</v>
      </c>
      <c r="F122" s="88">
        <v>804999.99971668597</v>
      </c>
      <c r="G122" s="42">
        <v>43874.333333333336</v>
      </c>
      <c r="H122" s="94" t="str">
        <f t="shared" si="6"/>
        <v>FY20</v>
      </c>
      <c r="I122" s="32" t="str">
        <f>"Q"&amp;CHOOSE(MONTH(FY20_Published36[[#This Row],[Contract Bid - Start (5010)]]),3,3,3,4,4,4,1,1,1,2,2,2)</f>
        <v>Q3</v>
      </c>
      <c r="J122" s="50">
        <v>44008.333333333336</v>
      </c>
      <c r="K122" s="94" t="str">
        <f t="shared" si="7"/>
        <v>FY20</v>
      </c>
      <c r="L122" s="32" t="str">
        <f>"Q"&amp;CHOOSE(MONTH(FY20_Published36[[#This Row],[LNTP (6010)]]),3,3,3,4,4,4,1,1,1,2,2,2)</f>
        <v>Q4</v>
      </c>
      <c r="M122" s="42" t="s">
        <v>565</v>
      </c>
      <c r="N122" s="40" t="s">
        <v>591</v>
      </c>
      <c r="O122" s="39" t="s">
        <v>567</v>
      </c>
      <c r="P122" s="40" t="s">
        <v>601</v>
      </c>
    </row>
    <row r="123" spans="1:16" ht="16">
      <c r="A123" s="37" t="s">
        <v>271</v>
      </c>
      <c r="B123" s="32" t="s">
        <v>306</v>
      </c>
      <c r="C123" s="98" t="s">
        <v>327</v>
      </c>
      <c r="D123" s="87" t="s">
        <v>0</v>
      </c>
      <c r="E123" s="88">
        <v>832776</v>
      </c>
      <c r="F123" s="88">
        <v>1330575.9996454299</v>
      </c>
      <c r="G123" s="42">
        <v>43914</v>
      </c>
      <c r="H123" s="94" t="str">
        <f t="shared" si="6"/>
        <v>FY20</v>
      </c>
      <c r="I123" s="32" t="str">
        <f>"Q"&amp;CHOOSE(MONTH(FY20_Published36[[#This Row],[Contract Bid - Start (5010)]]),3,3,3,4,4,4,1,1,1,2,2,2)</f>
        <v>Q3</v>
      </c>
      <c r="J123" s="50">
        <v>44011.333333333336</v>
      </c>
      <c r="K123" s="94" t="str">
        <f t="shared" si="7"/>
        <v>FY20</v>
      </c>
      <c r="L123" s="32" t="str">
        <f>"Q"&amp;CHOOSE(MONTH(FY20_Published36[[#This Row],[LNTP (6010)]]),3,3,3,4,4,4,1,1,1,2,2,2)</f>
        <v>Q4</v>
      </c>
      <c r="M123" s="42" t="s">
        <v>565</v>
      </c>
      <c r="N123" s="40" t="s">
        <v>591</v>
      </c>
      <c r="O123" s="39" t="s">
        <v>567</v>
      </c>
      <c r="P123" s="40" t="s">
        <v>573</v>
      </c>
    </row>
    <row r="124" spans="1:16" ht="16">
      <c r="A124" s="37" t="s">
        <v>147</v>
      </c>
      <c r="B124" s="32" t="s">
        <v>171</v>
      </c>
      <c r="C124" s="98" t="s">
        <v>264</v>
      </c>
      <c r="D124" s="87" t="s">
        <v>0</v>
      </c>
      <c r="E124" s="88">
        <v>212419.99969539599</v>
      </c>
      <c r="F124" s="88">
        <v>484379.99946358998</v>
      </c>
      <c r="G124" s="42">
        <v>43958.333333333336</v>
      </c>
      <c r="H124" s="94" t="str">
        <f t="shared" si="6"/>
        <v>FY20</v>
      </c>
      <c r="I124" s="32" t="str">
        <f>"Q"&amp;CHOOSE(MONTH(FY20_Published36[[#This Row],[Contract Bid - Start (5010)]]),3,3,3,4,4,4,1,1,1,2,2,2)</f>
        <v>Q4</v>
      </c>
      <c r="J124" s="50">
        <v>44012</v>
      </c>
      <c r="K124" s="94" t="str">
        <f t="shared" si="7"/>
        <v>FY20</v>
      </c>
      <c r="L124" s="32" t="str">
        <f>"Q"&amp;CHOOSE(MONTH(FY20_Published36[[#This Row],[LNTP (6010)]]),3,3,3,4,4,4,1,1,1,2,2,2)</f>
        <v>Q4</v>
      </c>
      <c r="M124" s="42" t="s">
        <v>565</v>
      </c>
      <c r="N124" s="40" t="s">
        <v>591</v>
      </c>
      <c r="O124" s="39" t="s">
        <v>567</v>
      </c>
      <c r="P124" s="40" t="s">
        <v>658</v>
      </c>
    </row>
    <row r="125" spans="1:16" ht="16">
      <c r="A125" s="37" t="s">
        <v>278</v>
      </c>
      <c r="B125" s="32" t="s">
        <v>232</v>
      </c>
      <c r="C125" s="95" t="s">
        <v>266</v>
      </c>
      <c r="D125" s="87" t="s">
        <v>0</v>
      </c>
      <c r="E125" s="88">
        <v>12313000</v>
      </c>
      <c r="F125" s="88">
        <v>9734000</v>
      </c>
      <c r="G125" s="42">
        <v>43594</v>
      </c>
      <c r="H125" s="94" t="str">
        <f t="shared" si="6"/>
        <v>FY19</v>
      </c>
      <c r="I125" s="32" t="str">
        <f>"Q"&amp;CHOOSE(MONTH(FY20_Published36[[#This Row],[Contract Bid - Start (5010)]]),3,3,3,4,4,4,1,1,1,2,2,2)</f>
        <v>Q4</v>
      </c>
      <c r="J125" s="50">
        <v>44012</v>
      </c>
      <c r="K125" s="94" t="str">
        <f t="shared" si="7"/>
        <v>FY20</v>
      </c>
      <c r="L125" s="32" t="str">
        <f>"Q"&amp;CHOOSE(MONTH(FY20_Published36[[#This Row],[LNTP (6010)]]),3,3,3,4,4,4,1,1,1,2,2,2)</f>
        <v>Q4</v>
      </c>
      <c r="M125" s="89" t="s">
        <v>628</v>
      </c>
      <c r="N125" s="83" t="s">
        <v>591</v>
      </c>
      <c r="O125" s="39" t="s">
        <v>567</v>
      </c>
      <c r="P125" s="40" t="s">
        <v>576</v>
      </c>
    </row>
    <row r="126" spans="1:16" ht="16">
      <c r="A126" s="37" t="s">
        <v>94</v>
      </c>
      <c r="B126" s="32" t="s">
        <v>154</v>
      </c>
      <c r="C126" s="98" t="s">
        <v>265</v>
      </c>
      <c r="D126" s="87" t="s">
        <v>0</v>
      </c>
      <c r="E126" s="88">
        <v>10541817.9625606</v>
      </c>
      <c r="F126" s="88">
        <v>13142733.962560199</v>
      </c>
      <c r="G126" s="42">
        <v>43895.333333333336</v>
      </c>
      <c r="H126" s="94" t="str">
        <f t="shared" si="6"/>
        <v>FY20</v>
      </c>
      <c r="I126" s="32" t="str">
        <f>"Q"&amp;CHOOSE(MONTH(FY20_Published36[[#This Row],[Contract Bid - Start (5010)]]),3,3,3,4,4,4,1,1,1,2,2,2)</f>
        <v>Q3</v>
      </c>
      <c r="J126" s="50">
        <v>44012</v>
      </c>
      <c r="K126" s="94" t="str">
        <f t="shared" si="7"/>
        <v>FY20</v>
      </c>
      <c r="L126" s="32" t="str">
        <f>"Q"&amp;CHOOSE(MONTH(FY20_Published36[[#This Row],[LNTP (6010)]]),3,3,3,4,4,4,1,1,1,2,2,2)</f>
        <v>Q4</v>
      </c>
      <c r="M126" s="42" t="s">
        <v>565</v>
      </c>
      <c r="N126" s="40" t="s">
        <v>591</v>
      </c>
      <c r="O126" s="39" t="s">
        <v>567</v>
      </c>
      <c r="P126" s="40" t="s">
        <v>658</v>
      </c>
    </row>
    <row r="127" spans="1:16" ht="16">
      <c r="A127" s="37" t="s">
        <v>93</v>
      </c>
      <c r="B127" s="32" t="s">
        <v>153</v>
      </c>
      <c r="C127" s="98" t="s">
        <v>264</v>
      </c>
      <c r="D127" s="87" t="s">
        <v>0</v>
      </c>
      <c r="E127" s="88">
        <v>1578149.9966410799</v>
      </c>
      <c r="F127" s="88">
        <v>2025349.9966392</v>
      </c>
      <c r="G127" s="42">
        <v>43895.333333333336</v>
      </c>
      <c r="H127" s="94" t="str">
        <f t="shared" si="6"/>
        <v>FY20</v>
      </c>
      <c r="I127" s="32" t="str">
        <f>"Q"&amp;CHOOSE(MONTH(FY20_Published36[[#This Row],[Contract Bid - Start (5010)]]),3,3,3,4,4,4,1,1,1,2,2,2)</f>
        <v>Q3</v>
      </c>
      <c r="J127" s="50">
        <v>44012</v>
      </c>
      <c r="K127" s="94" t="str">
        <f t="shared" si="7"/>
        <v>FY20</v>
      </c>
      <c r="L127" s="32" t="str">
        <f>"Q"&amp;CHOOSE(MONTH(FY20_Published36[[#This Row],[LNTP (6010)]]),3,3,3,4,4,4,1,1,1,2,2,2)</f>
        <v>Q4</v>
      </c>
      <c r="M127" s="42" t="s">
        <v>565</v>
      </c>
      <c r="N127" s="40" t="s">
        <v>591</v>
      </c>
      <c r="O127" s="39" t="s">
        <v>567</v>
      </c>
      <c r="P127" s="40" t="s">
        <v>658</v>
      </c>
    </row>
    <row r="128" spans="1:16" ht="16">
      <c r="A128" s="37" t="s">
        <v>293</v>
      </c>
      <c r="B128" s="32" t="s">
        <v>225</v>
      </c>
      <c r="C128" s="95" t="s">
        <v>327</v>
      </c>
      <c r="D128" s="33" t="s">
        <v>241</v>
      </c>
      <c r="E128" s="88">
        <v>5000000</v>
      </c>
      <c r="F128" s="88">
        <v>5500000</v>
      </c>
      <c r="G128" s="42">
        <v>43631</v>
      </c>
      <c r="H128" s="94" t="str">
        <f t="shared" si="6"/>
        <v>FY19</v>
      </c>
      <c r="I128" s="32" t="str">
        <f>"Q"&amp;CHOOSE(MONTH(FY20_Published36[[#This Row],[Contract Bid - Start (5010)]]),3,3,3,4,4,4,1,1,1,2,2,2)</f>
        <v>Q4</v>
      </c>
      <c r="J128" s="50">
        <v>44012</v>
      </c>
      <c r="K128" s="94" t="str">
        <f t="shared" si="7"/>
        <v>FY20</v>
      </c>
      <c r="L128" s="32" t="str">
        <f>"Q"&amp;CHOOSE(MONTH(FY20_Published36[[#This Row],[LNTP (6010)]]),3,3,3,4,4,4,1,1,1,2,2,2)</f>
        <v>Q4</v>
      </c>
      <c r="M128" s="89" t="s">
        <v>327</v>
      </c>
      <c r="N128" s="83" t="s">
        <v>591</v>
      </c>
      <c r="O128" s="39" t="s">
        <v>567</v>
      </c>
      <c r="P128" s="40" t="s">
        <v>577</v>
      </c>
    </row>
    <row r="129" spans="1:16" ht="16">
      <c r="A129" s="37" t="s">
        <v>295</v>
      </c>
      <c r="B129" s="32" t="s">
        <v>231</v>
      </c>
      <c r="C129" s="95" t="s">
        <v>327</v>
      </c>
      <c r="D129" s="33" t="s">
        <v>241</v>
      </c>
      <c r="E129" s="88">
        <v>5000000</v>
      </c>
      <c r="F129" s="88">
        <v>5500000</v>
      </c>
      <c r="G129" s="42">
        <v>43617</v>
      </c>
      <c r="H129" s="94" t="str">
        <f t="shared" si="6"/>
        <v>FY19</v>
      </c>
      <c r="I129" s="32" t="str">
        <f>"Q"&amp;CHOOSE(MONTH(FY20_Published36[[#This Row],[Contract Bid - Start (5010)]]),3,3,3,4,4,4,1,1,1,2,2,2)</f>
        <v>Q4</v>
      </c>
      <c r="J129" s="50">
        <v>44012</v>
      </c>
      <c r="K129" s="94" t="str">
        <f t="shared" si="7"/>
        <v>FY20</v>
      </c>
      <c r="L129" s="32" t="str">
        <f>"Q"&amp;CHOOSE(MONTH(FY20_Published36[[#This Row],[LNTP (6010)]]),3,3,3,4,4,4,1,1,1,2,2,2)</f>
        <v>Q4</v>
      </c>
      <c r="M129" s="89" t="s">
        <v>327</v>
      </c>
      <c r="N129" s="83" t="s">
        <v>591</v>
      </c>
      <c r="O129" s="39" t="s">
        <v>567</v>
      </c>
      <c r="P129" s="40" t="s">
        <v>577</v>
      </c>
    </row>
    <row r="130" spans="1:16" ht="16">
      <c r="A130" s="37" t="s">
        <v>381</v>
      </c>
      <c r="B130" s="32" t="s">
        <v>630</v>
      </c>
      <c r="C130" s="98" t="s">
        <v>264</v>
      </c>
      <c r="D130" s="87" t="s">
        <v>0</v>
      </c>
      <c r="E130" s="88">
        <v>1005500</v>
      </c>
      <c r="F130" s="88">
        <v>1226199.99998095</v>
      </c>
      <c r="G130" s="77">
        <v>43929</v>
      </c>
      <c r="H130" s="94" t="str">
        <f t="shared" ref="H130:H140" si="8">"FY"&amp;RIGHT(YEAR(DATE(YEAR(G130),MONTH(G130)+(7-1),1)),2)</f>
        <v>FY20</v>
      </c>
      <c r="I130" s="32" t="str">
        <f>"Q"&amp;CHOOSE(MONTH(FY20_Published36[[#This Row],[Contract Bid - Start (5010)]]),3,3,3,4,4,4,1,1,1,2,2,2)</f>
        <v>Q4</v>
      </c>
      <c r="J130" s="77">
        <v>44012</v>
      </c>
      <c r="K130" s="94" t="str">
        <f t="shared" ref="K130:K140" si="9">"FY"&amp;RIGHT(YEAR(DATE(YEAR(J130),MONTH(J130)+(7-1),1)),2)</f>
        <v>FY20</v>
      </c>
      <c r="L130" s="32" t="str">
        <f>"Q"&amp;CHOOSE(MONTH(FY20_Published36[[#This Row],[LNTP (6010)]]),3,3,3,4,4,4,1,1,1,2,2,2)</f>
        <v>Q4</v>
      </c>
      <c r="M130" s="42" t="s">
        <v>565</v>
      </c>
      <c r="N130" s="40" t="s">
        <v>591</v>
      </c>
      <c r="O130" s="39" t="s">
        <v>567</v>
      </c>
      <c r="P130" s="40" t="s">
        <v>658</v>
      </c>
    </row>
    <row r="131" spans="1:16" ht="32">
      <c r="A131" s="37" t="s">
        <v>139</v>
      </c>
      <c r="B131" s="32" t="s">
        <v>155</v>
      </c>
      <c r="C131" s="98" t="s">
        <v>263</v>
      </c>
      <c r="D131" s="87" t="s">
        <v>0</v>
      </c>
      <c r="E131" s="88">
        <v>131000</v>
      </c>
      <c r="F131" s="88">
        <v>281000</v>
      </c>
      <c r="G131" s="78">
        <v>43908</v>
      </c>
      <c r="H131" s="94" t="str">
        <f t="shared" si="8"/>
        <v>FY20</v>
      </c>
      <c r="I131" s="32" t="str">
        <f>"Q"&amp;CHOOSE(MONTH(FY20_Published36[[#This Row],[Contract Bid - Start (5010)]]),3,3,3,4,4,4,1,1,1,2,2,2)</f>
        <v>Q3</v>
      </c>
      <c r="J131" s="77">
        <v>44012</v>
      </c>
      <c r="K131" s="94" t="str">
        <f t="shared" si="9"/>
        <v>FY20</v>
      </c>
      <c r="L131" s="32" t="str">
        <f>"Q"&amp;CHOOSE(MONTH(FY20_Published36[[#This Row],[LNTP (6010)]]),3,3,3,4,4,4,1,1,1,2,2,2)</f>
        <v>Q4</v>
      </c>
      <c r="M131" s="42" t="s">
        <v>565</v>
      </c>
      <c r="N131" s="40" t="s">
        <v>591</v>
      </c>
      <c r="O131" s="39" t="s">
        <v>567</v>
      </c>
      <c r="P131" s="40" t="s">
        <v>658</v>
      </c>
    </row>
    <row r="132" spans="1:16" ht="16">
      <c r="A132" s="37" t="s">
        <v>379</v>
      </c>
      <c r="B132" s="32" t="s">
        <v>632</v>
      </c>
      <c r="C132" s="98" t="s">
        <v>265</v>
      </c>
      <c r="D132" s="87" t="s">
        <v>0</v>
      </c>
      <c r="E132" s="88">
        <v>2152300</v>
      </c>
      <c r="F132" s="88">
        <v>3182499.99961614</v>
      </c>
      <c r="G132" s="78">
        <v>43908</v>
      </c>
      <c r="H132" s="94" t="str">
        <f t="shared" si="8"/>
        <v>FY20</v>
      </c>
      <c r="I132" s="32" t="str">
        <f>"Q"&amp;CHOOSE(MONTH(FY20_Published36[[#This Row],[Contract Bid - Start (5010)]]),3,3,3,4,4,4,1,1,1,2,2,2)</f>
        <v>Q3</v>
      </c>
      <c r="J132" s="77">
        <v>44012</v>
      </c>
      <c r="K132" s="94" t="str">
        <f t="shared" si="9"/>
        <v>FY20</v>
      </c>
      <c r="L132" s="32" t="str">
        <f>"Q"&amp;CHOOSE(MONTH(FY20_Published36[[#This Row],[LNTP (6010)]]),3,3,3,4,4,4,1,1,1,2,2,2)</f>
        <v>Q4</v>
      </c>
      <c r="M132" s="42" t="s">
        <v>565</v>
      </c>
      <c r="N132" s="40" t="s">
        <v>591</v>
      </c>
      <c r="O132" s="39" t="s">
        <v>567</v>
      </c>
      <c r="P132" s="40" t="s">
        <v>658</v>
      </c>
    </row>
    <row r="133" spans="1:16" ht="16">
      <c r="A133" s="37" t="s">
        <v>97</v>
      </c>
      <c r="B133" s="32" t="s">
        <v>195</v>
      </c>
      <c r="C133" s="98" t="s">
        <v>327</v>
      </c>
      <c r="D133" s="87" t="s">
        <v>241</v>
      </c>
      <c r="E133" s="88">
        <v>256612</v>
      </c>
      <c r="F133" s="88">
        <v>381799.99999865098</v>
      </c>
      <c r="G133" s="42">
        <v>43992.333333333336</v>
      </c>
      <c r="H133" s="94" t="str">
        <f t="shared" si="8"/>
        <v>FY20</v>
      </c>
      <c r="I133" s="32" t="str">
        <f>"Q"&amp;CHOOSE(MONTH(FY20_Published36[[#This Row],[Contract Bid - Start (5010)]]),3,3,3,4,4,4,1,1,1,2,2,2)</f>
        <v>Q4</v>
      </c>
      <c r="J133" s="81">
        <v>44055.333333333336</v>
      </c>
      <c r="K133" s="94" t="str">
        <f t="shared" si="9"/>
        <v>FY21</v>
      </c>
      <c r="L133" s="32" t="str">
        <f>"Q"&amp;CHOOSE(MONTH(FY20_Published36[[#This Row],[LNTP (6010)]]),3,3,3,4,4,4,1,1,1,2,2,2)</f>
        <v>Q1</v>
      </c>
      <c r="M133" s="42" t="s">
        <v>565</v>
      </c>
      <c r="N133" s="40" t="s">
        <v>591</v>
      </c>
      <c r="O133" s="39" t="s">
        <v>567</v>
      </c>
      <c r="P133" s="40" t="s">
        <v>602</v>
      </c>
    </row>
    <row r="134" spans="1:16" ht="16">
      <c r="A134" s="37" t="s">
        <v>143</v>
      </c>
      <c r="B134" s="32" t="s">
        <v>190</v>
      </c>
      <c r="C134" s="98" t="s">
        <v>327</v>
      </c>
      <c r="D134" s="87" t="s">
        <v>241</v>
      </c>
      <c r="E134" s="88">
        <v>480000</v>
      </c>
      <c r="F134" s="88">
        <v>679999.99999625003</v>
      </c>
      <c r="G134" s="42">
        <v>43997.333333333336</v>
      </c>
      <c r="H134" s="94" t="str">
        <f t="shared" si="8"/>
        <v>FY20</v>
      </c>
      <c r="I134" s="32" t="str">
        <f>"Q"&amp;CHOOSE(MONTH(FY20_Published36[[#This Row],[Contract Bid - Start (5010)]]),3,3,3,4,4,4,1,1,1,2,2,2)</f>
        <v>Q4</v>
      </c>
      <c r="J134" s="81">
        <v>44091.333333333336</v>
      </c>
      <c r="K134" s="94" t="str">
        <f t="shared" si="9"/>
        <v>FY21</v>
      </c>
      <c r="L134" s="32" t="str">
        <f>"Q"&amp;CHOOSE(MONTH(FY20_Published36[[#This Row],[LNTP (6010)]]),3,3,3,4,4,4,1,1,1,2,2,2)</f>
        <v>Q1</v>
      </c>
      <c r="M134" s="42" t="s">
        <v>565</v>
      </c>
      <c r="N134" s="40" t="s">
        <v>591</v>
      </c>
      <c r="O134" s="39" t="s">
        <v>567</v>
      </c>
      <c r="P134" s="40" t="s">
        <v>602</v>
      </c>
    </row>
    <row r="135" spans="1:16" ht="16">
      <c r="A135" s="37" t="s">
        <v>100</v>
      </c>
      <c r="B135" s="32" t="s">
        <v>189</v>
      </c>
      <c r="C135" s="98" t="s">
        <v>327</v>
      </c>
      <c r="D135" s="87" t="s">
        <v>0</v>
      </c>
      <c r="E135" s="88">
        <v>275000</v>
      </c>
      <c r="F135" s="88">
        <v>422500</v>
      </c>
      <c r="G135" s="42">
        <v>43999.333333333336</v>
      </c>
      <c r="H135" s="94" t="str">
        <f t="shared" si="8"/>
        <v>FY20</v>
      </c>
      <c r="I135" s="32" t="str">
        <f>"Q"&amp;CHOOSE(MONTH(FY20_Published36[[#This Row],[Contract Bid - Start (5010)]]),3,3,3,4,4,4,1,1,1,2,2,2)</f>
        <v>Q4</v>
      </c>
      <c r="J135" s="81">
        <v>44095.333333333336</v>
      </c>
      <c r="K135" s="94" t="str">
        <f t="shared" si="9"/>
        <v>FY21</v>
      </c>
      <c r="L135" s="32" t="str">
        <f>"Q"&amp;CHOOSE(MONTH(FY20_Published36[[#This Row],[LNTP (6010)]]),3,3,3,4,4,4,1,1,1,2,2,2)</f>
        <v>Q1</v>
      </c>
      <c r="M135" s="42" t="s">
        <v>565</v>
      </c>
      <c r="N135" s="40" t="s">
        <v>591</v>
      </c>
      <c r="O135" s="39" t="s">
        <v>567</v>
      </c>
      <c r="P135" s="40" t="s">
        <v>602</v>
      </c>
    </row>
    <row r="136" spans="1:16" ht="16">
      <c r="A136" s="37" t="s">
        <v>375</v>
      </c>
      <c r="B136" s="32" t="s">
        <v>610</v>
      </c>
      <c r="C136" s="98" t="s">
        <v>327</v>
      </c>
      <c r="D136" s="87" t="s">
        <v>241</v>
      </c>
      <c r="E136" s="88">
        <v>765000</v>
      </c>
      <c r="F136" s="88">
        <v>1100000</v>
      </c>
      <c r="G136" s="42">
        <v>43992.333333333336</v>
      </c>
      <c r="H136" s="94" t="str">
        <f t="shared" si="8"/>
        <v>FY20</v>
      </c>
      <c r="I136" s="32" t="str">
        <f>"Q"&amp;CHOOSE(MONTH(FY20_Published36[[#This Row],[Contract Bid - Start (5010)]]),3,3,3,4,4,4,1,1,1,2,2,2)</f>
        <v>Q4</v>
      </c>
      <c r="J136" s="81">
        <v>44151.333333333336</v>
      </c>
      <c r="K136" s="94" t="str">
        <f t="shared" si="9"/>
        <v>FY21</v>
      </c>
      <c r="L136" s="32" t="str">
        <f>"Q"&amp;CHOOSE(MONTH(FY20_Published36[[#This Row],[LNTP (6010)]]),3,3,3,4,4,4,1,1,1,2,2,2)</f>
        <v>Q2</v>
      </c>
      <c r="M136" s="42" t="s">
        <v>565</v>
      </c>
      <c r="N136" s="40" t="s">
        <v>591</v>
      </c>
      <c r="O136" s="39" t="s">
        <v>567</v>
      </c>
      <c r="P136" s="40" t="s">
        <v>602</v>
      </c>
    </row>
    <row r="137" spans="1:16" ht="16">
      <c r="A137" s="37" t="s">
        <v>374</v>
      </c>
      <c r="B137" s="32" t="s">
        <v>609</v>
      </c>
      <c r="C137" s="98" t="s">
        <v>327</v>
      </c>
      <c r="D137" s="87" t="s">
        <v>0</v>
      </c>
      <c r="E137" s="88">
        <v>237500</v>
      </c>
      <c r="F137" s="88">
        <v>395399.99999950302</v>
      </c>
      <c r="G137" s="42">
        <v>43987.333333333336</v>
      </c>
      <c r="H137" s="94" t="str">
        <f t="shared" si="8"/>
        <v>FY20</v>
      </c>
      <c r="I137" s="32" t="str">
        <f>"Q"&amp;CHOOSE(MONTH(FY20_Published36[[#This Row],[Contract Bid - Start (5010)]]),3,3,3,4,4,4,1,1,1,2,2,2)</f>
        <v>Q4</v>
      </c>
      <c r="J137" s="81">
        <v>44165.333333333336</v>
      </c>
      <c r="K137" s="94" t="str">
        <f t="shared" si="9"/>
        <v>FY21</v>
      </c>
      <c r="L137" s="32" t="str">
        <f>"Q"&amp;CHOOSE(MONTH(FY20_Published36[[#This Row],[LNTP (6010)]]),3,3,3,4,4,4,1,1,1,2,2,2)</f>
        <v>Q2</v>
      </c>
      <c r="M137" s="42" t="s">
        <v>565</v>
      </c>
      <c r="N137" s="40" t="s">
        <v>591</v>
      </c>
      <c r="O137" s="39" t="s">
        <v>567</v>
      </c>
      <c r="P137" s="40" t="s">
        <v>602</v>
      </c>
    </row>
    <row r="138" spans="1:16" ht="16">
      <c r="A138" s="37" t="s">
        <v>141</v>
      </c>
      <c r="B138" s="36" t="s">
        <v>227</v>
      </c>
      <c r="C138" s="99" t="s">
        <v>265</v>
      </c>
      <c r="D138" s="90" t="s">
        <v>0</v>
      </c>
      <c r="E138" s="46">
        <v>0</v>
      </c>
      <c r="F138" s="98">
        <v>0</v>
      </c>
      <c r="G138" s="42">
        <v>0</v>
      </c>
      <c r="H138" s="94" t="str">
        <f t="shared" si="8"/>
        <v>FY00</v>
      </c>
      <c r="I138" s="32" t="str">
        <f>"Q"&amp;CHOOSE(MONTH(FY20_Published36[[#This Row],[Contract Bid - Start (5010)]]),3,3,3,4,4,4,1,1,1,2,2,2)</f>
        <v>Q3</v>
      </c>
      <c r="J138" s="42" t="s">
        <v>805</v>
      </c>
      <c r="K138" s="94" t="e">
        <f t="shared" si="9"/>
        <v>#VALUE!</v>
      </c>
      <c r="L138" s="14" t="e">
        <f>"Q"&amp;CHOOSE(MONTH(FY20_Published36[[#This Row],[LNTP (6010)]]),3,3,3,4,4,4,1,1,1,2,2,2)</f>
        <v>#VALUE!</v>
      </c>
      <c r="M138" s="91" t="s">
        <v>564</v>
      </c>
      <c r="N138" s="92" t="s">
        <v>591</v>
      </c>
      <c r="O138" s="93" t="s">
        <v>567</v>
      </c>
      <c r="P138" s="92" t="s">
        <v>599</v>
      </c>
    </row>
    <row r="139" spans="1:16" ht="16">
      <c r="A139" s="37" t="s">
        <v>99</v>
      </c>
      <c r="B139" s="32" t="s">
        <v>233</v>
      </c>
      <c r="C139" s="95" t="s">
        <v>264</v>
      </c>
      <c r="D139" s="33" t="s">
        <v>0</v>
      </c>
      <c r="E139" s="46">
        <v>0</v>
      </c>
      <c r="F139" s="98">
        <v>0</v>
      </c>
      <c r="G139" s="42">
        <v>43594</v>
      </c>
      <c r="H139" s="94" t="str">
        <f t="shared" si="8"/>
        <v>FY19</v>
      </c>
      <c r="I139" s="32" t="str">
        <f>"Q"&amp;CHOOSE(MONTH(FY20_Published36[[#This Row],[Contract Bid - Start (5010)]]),3,3,3,4,4,4,1,1,1,2,2,2)</f>
        <v>Q4</v>
      </c>
      <c r="J139" s="42" t="s">
        <v>805</v>
      </c>
      <c r="K139" s="94" t="e">
        <f t="shared" si="9"/>
        <v>#VALUE!</v>
      </c>
      <c r="L139" s="14" t="e">
        <f>"Q"&amp;CHOOSE(MONTH(FY20_Published36[[#This Row],[LNTP (6010)]]),3,3,3,4,4,4,1,1,1,2,2,2)</f>
        <v>#VALUE!</v>
      </c>
      <c r="M139" s="42" t="s">
        <v>565</v>
      </c>
      <c r="N139" s="40" t="s">
        <v>591</v>
      </c>
      <c r="O139" s="39" t="s">
        <v>567</v>
      </c>
      <c r="P139" s="40" t="s">
        <v>579</v>
      </c>
    </row>
    <row r="140" spans="1:16" ht="16">
      <c r="A140" s="37" t="s">
        <v>39</v>
      </c>
      <c r="B140" s="32" t="s">
        <v>224</v>
      </c>
      <c r="C140" s="98" t="s">
        <v>248</v>
      </c>
      <c r="D140" s="87" t="s">
        <v>0</v>
      </c>
      <c r="E140" s="46">
        <v>0</v>
      </c>
      <c r="F140" s="98">
        <v>0</v>
      </c>
      <c r="G140" s="42">
        <v>0</v>
      </c>
      <c r="H140" s="94" t="str">
        <f t="shared" si="8"/>
        <v>FY00</v>
      </c>
      <c r="I140" s="32" t="str">
        <f>"Q"&amp;CHOOSE(MONTH(FY20_Published36[[#This Row],[Contract Bid - Start (5010)]]),3,3,3,4,4,4,1,1,1,2,2,2)</f>
        <v>Q3</v>
      </c>
      <c r="J140" s="42" t="s">
        <v>805</v>
      </c>
      <c r="K140" s="94" t="e">
        <f t="shared" si="9"/>
        <v>#VALUE!</v>
      </c>
      <c r="L140" s="14" t="e">
        <f>"Q"&amp;CHOOSE(MONTH(FY20_Published36[[#This Row],[LNTP (6010)]]),3,3,3,4,4,4,1,1,1,2,2,2)</f>
        <v>#VALUE!</v>
      </c>
      <c r="M140" s="89" t="s">
        <v>564</v>
      </c>
      <c r="N140" s="40" t="s">
        <v>591</v>
      </c>
      <c r="O140" s="39" t="s">
        <v>567</v>
      </c>
      <c r="P140" s="40" t="s">
        <v>592</v>
      </c>
    </row>
  </sheetData>
  <conditionalFormatting sqref="H1 H40:H1048576">
    <cfRule type="cellIs" dxfId="107" priority="30" operator="equal">
      <formula>"FY20"</formula>
    </cfRule>
  </conditionalFormatting>
  <conditionalFormatting sqref="H2:H140 K1:K1048576">
    <cfRule type="cellIs" dxfId="106" priority="29" operator="equal">
      <formula>"FY20"</formula>
    </cfRule>
  </conditionalFormatting>
  <conditionalFormatting sqref="B14">
    <cfRule type="duplicateValues" dxfId="105" priority="27"/>
  </conditionalFormatting>
  <conditionalFormatting sqref="A14">
    <cfRule type="duplicateValues" dxfId="104" priority="28"/>
  </conditionalFormatting>
  <conditionalFormatting sqref="B15:B18">
    <cfRule type="duplicateValues" dxfId="103" priority="25"/>
  </conditionalFormatting>
  <conditionalFormatting sqref="C16:C17">
    <cfRule type="duplicateValues" dxfId="102" priority="23"/>
  </conditionalFormatting>
  <conditionalFormatting sqref="C16:C17">
    <cfRule type="duplicateValues" dxfId="101" priority="24"/>
  </conditionalFormatting>
  <conditionalFormatting sqref="A15:A18">
    <cfRule type="duplicateValues" dxfId="100" priority="26"/>
  </conditionalFormatting>
  <conditionalFormatting sqref="B19">
    <cfRule type="duplicateValues" dxfId="99" priority="21"/>
  </conditionalFormatting>
  <conditionalFormatting sqref="A19">
    <cfRule type="duplicateValues" dxfId="98" priority="22"/>
  </conditionalFormatting>
  <conditionalFormatting sqref="B20:B24">
    <cfRule type="duplicateValues" dxfId="97" priority="19"/>
  </conditionalFormatting>
  <conditionalFormatting sqref="A20:A24">
    <cfRule type="duplicateValues" dxfId="96" priority="20"/>
  </conditionalFormatting>
  <conditionalFormatting sqref="B25:B30">
    <cfRule type="duplicateValues" dxfId="95" priority="17"/>
  </conditionalFormatting>
  <conditionalFormatting sqref="A25:A30">
    <cfRule type="duplicateValues" dxfId="94" priority="18"/>
  </conditionalFormatting>
  <conditionalFormatting sqref="B31">
    <cfRule type="duplicateValues" dxfId="93" priority="15"/>
  </conditionalFormatting>
  <conditionalFormatting sqref="A31">
    <cfRule type="duplicateValues" dxfId="92" priority="16"/>
  </conditionalFormatting>
  <conditionalFormatting sqref="B32">
    <cfRule type="duplicateValues" dxfId="91" priority="13"/>
  </conditionalFormatting>
  <conditionalFormatting sqref="A32">
    <cfRule type="duplicateValues" dxfId="90" priority="14"/>
  </conditionalFormatting>
  <conditionalFormatting sqref="B33">
    <cfRule type="duplicateValues" dxfId="89" priority="11"/>
  </conditionalFormatting>
  <conditionalFormatting sqref="A33">
    <cfRule type="duplicateValues" dxfId="88" priority="12"/>
  </conditionalFormatting>
  <conditionalFormatting sqref="B34">
    <cfRule type="duplicateValues" dxfId="87" priority="9"/>
  </conditionalFormatting>
  <conditionalFormatting sqref="A34">
    <cfRule type="duplicateValues" dxfId="86" priority="10"/>
  </conditionalFormatting>
  <conditionalFormatting sqref="B35">
    <cfRule type="duplicateValues" dxfId="85" priority="7"/>
  </conditionalFormatting>
  <conditionalFormatting sqref="A35">
    <cfRule type="duplicateValues" dxfId="84" priority="8"/>
  </conditionalFormatting>
  <conditionalFormatting sqref="A36:A39">
    <cfRule type="duplicateValues" dxfId="83" priority="6"/>
  </conditionalFormatting>
  <conditionalFormatting sqref="A36:A39">
    <cfRule type="duplicateValues" dxfId="82" priority="5"/>
  </conditionalFormatting>
  <conditionalFormatting sqref="A36:A39">
    <cfRule type="duplicateValues" dxfId="81" priority="4"/>
  </conditionalFormatting>
  <conditionalFormatting sqref="B36:B39">
    <cfRule type="duplicateValues" dxfId="80" priority="3"/>
  </conditionalFormatting>
  <conditionalFormatting sqref="A40:A45">
    <cfRule type="duplicateValues" dxfId="79" priority="2"/>
  </conditionalFormatting>
  <conditionalFormatting sqref="B2:B140">
    <cfRule type="duplicateValues" dxfId="78" priority="1817"/>
  </conditionalFormatting>
  <conditionalFormatting sqref="A2:A140">
    <cfRule type="duplicateValues" dxfId="77" priority="1819"/>
  </conditionalFormatting>
  <conditionalFormatting sqref="A137:A138">
    <cfRule type="duplicateValues" dxfId="76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270"/>
  <sheetViews>
    <sheetView topLeftCell="A131" zoomScale="60" zoomScaleNormal="60" workbookViewId="0">
      <pane xSplit="2" topLeftCell="H1" activePane="topRight" state="frozen"/>
      <selection pane="topRight" activeCell="J153" sqref="J153"/>
    </sheetView>
  </sheetViews>
  <sheetFormatPr baseColWidth="10" defaultColWidth="8.83203125" defaultRowHeight="15"/>
  <cols>
    <col min="1" max="1" width="20.6640625" customWidth="1"/>
    <col min="2" max="2" width="42" customWidth="1"/>
    <col min="3" max="3" width="57.6640625" style="5" customWidth="1"/>
    <col min="4" max="4" width="44.33203125" customWidth="1"/>
    <col min="5" max="5" width="23.83203125" style="47" customWidth="1"/>
    <col min="6" max="6" width="25.5" style="3" customWidth="1"/>
    <col min="7" max="7" width="25.5" style="44" customWidth="1"/>
    <col min="8" max="8" width="19.1640625" style="6" customWidth="1"/>
    <col min="9" max="9" width="19.1640625" customWidth="1"/>
    <col min="10" max="10" width="25.5" style="44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  <col min="17" max="17" width="20.6640625" bestFit="1" customWidth="1"/>
  </cols>
  <sheetData>
    <row r="1" spans="1:17" s="1" customFormat="1" ht="39.75" customHeight="1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5" t="s">
        <v>549</v>
      </c>
      <c r="H1" s="11" t="s">
        <v>22</v>
      </c>
      <c r="I1" s="10" t="s">
        <v>23</v>
      </c>
      <c r="J1" s="45" t="s">
        <v>550</v>
      </c>
      <c r="K1" s="11" t="s">
        <v>20</v>
      </c>
      <c r="L1" s="10" t="s">
        <v>21</v>
      </c>
      <c r="M1" s="11" t="s">
        <v>326</v>
      </c>
      <c r="N1" s="101" t="s">
        <v>551</v>
      </c>
      <c r="O1" s="101" t="s">
        <v>586</v>
      </c>
      <c r="P1" s="101" t="s">
        <v>562</v>
      </c>
      <c r="Q1" s="102" t="s">
        <v>605</v>
      </c>
    </row>
    <row r="2" spans="1:17">
      <c r="A2" s="69" t="s">
        <v>585</v>
      </c>
      <c r="B2" s="32" t="s">
        <v>603</v>
      </c>
      <c r="C2" s="65" t="s">
        <v>267</v>
      </c>
      <c r="D2" s="66" t="s">
        <v>262</v>
      </c>
      <c r="E2" s="46">
        <v>1000000</v>
      </c>
      <c r="F2" s="46">
        <v>1700000</v>
      </c>
      <c r="G2" s="42">
        <v>43528.333333333336</v>
      </c>
      <c r="H2" s="38" t="s">
        <v>556</v>
      </c>
      <c r="I2" s="67" t="s">
        <v>243</v>
      </c>
      <c r="J2" s="50">
        <v>43669</v>
      </c>
      <c r="K2" s="38" t="s">
        <v>557</v>
      </c>
      <c r="L2" s="67" t="s">
        <v>244</v>
      </c>
      <c r="M2" s="51" t="s">
        <v>564</v>
      </c>
      <c r="N2" s="40" t="s">
        <v>591</v>
      </c>
      <c r="O2" s="39" t="s">
        <v>567</v>
      </c>
      <c r="P2" s="40" t="s">
        <v>595</v>
      </c>
      <c r="Q2" s="40" t="s">
        <v>806</v>
      </c>
    </row>
    <row r="3" spans="1:17">
      <c r="A3" s="70" t="s">
        <v>134</v>
      </c>
      <c r="B3" s="32" t="s">
        <v>229</v>
      </c>
      <c r="C3" s="33" t="s">
        <v>327</v>
      </c>
      <c r="D3" s="33" t="s">
        <v>241</v>
      </c>
      <c r="E3" s="46">
        <v>84999.999742424203</v>
      </c>
      <c r="F3" s="46">
        <v>125999.999727424</v>
      </c>
      <c r="G3" s="42">
        <v>43829.333333333336</v>
      </c>
      <c r="H3" s="38" t="str">
        <f>"FY"&amp;RIGHT(YEAR(DATE(YEAR(FY20_Published367[[#This Row],[Contract Bid - Start (5010)]]),MONTH(FY20_Published367[[#This Row],[Contract Bid - Start (5010)]])+(7-1),1)),2)</f>
        <v>FY20</v>
      </c>
      <c r="I3" s="14" t="str">
        <f>"Q"&amp;CHOOSE(MONTH(FY20_Published367[[#This Row],[Contract Bid - Start (5010)]]),3,3,3,4,4,4,1,1,1,2,2,2)</f>
        <v>Q2</v>
      </c>
      <c r="J3" s="42">
        <v>43864.333333333336</v>
      </c>
      <c r="K3" s="38" t="str">
        <f>"FY"&amp;RIGHT(YEAR(DATE(YEAR(FY20_Published367[[#This Row],[LNTP (6010)]]),MONTH(FY20_Published367[[#This Row],[LNTP (6010)]])+(7-1),1)),2)</f>
        <v>FY20</v>
      </c>
      <c r="L3" s="14" t="str">
        <f>"Q"&amp;CHOOSE(MONTH(FY20_Published367[[#This Row],[LNTP (6010)]]),3,3,3,4,4,4,1,1,1,2,2,2)</f>
        <v>Q3</v>
      </c>
      <c r="M3" s="42" t="s">
        <v>565</v>
      </c>
      <c r="N3" s="39" t="s">
        <v>591</v>
      </c>
      <c r="O3" s="39" t="s">
        <v>567</v>
      </c>
      <c r="P3" s="39" t="s">
        <v>602</v>
      </c>
      <c r="Q3" s="84" t="s">
        <v>806</v>
      </c>
    </row>
    <row r="4" spans="1:17">
      <c r="A4" s="71" t="s">
        <v>69</v>
      </c>
      <c r="B4" s="32" t="s">
        <v>222</v>
      </c>
      <c r="C4" s="33" t="s">
        <v>265</v>
      </c>
      <c r="D4" s="33" t="s">
        <v>241</v>
      </c>
      <c r="E4" s="46">
        <v>2005614.29</v>
      </c>
      <c r="F4" s="86">
        <v>3005290</v>
      </c>
      <c r="G4" s="42">
        <v>43640.333333333336</v>
      </c>
      <c r="H4" s="38" t="str">
        <f>"FY"&amp;RIGHT(YEAR(DATE(YEAR(FY20_Published367[[#This Row],[Contract Bid - Start (5010)]]),MONTH(FY20_Published367[[#This Row],[Contract Bid - Start (5010)]])+(7-1),1)),2)</f>
        <v>FY19</v>
      </c>
      <c r="I4" s="14" t="str">
        <f>"Q"&amp;CHOOSE(MONTH(FY20_Published367[[#This Row],[Contract Bid - Start (5010)]]),3,3,3,4,4,4,1,1,1,2,2,2)</f>
        <v>Q4</v>
      </c>
      <c r="J4" s="77">
        <v>43700.333333333336</v>
      </c>
      <c r="K4" s="38" t="str">
        <f>"FY"&amp;RIGHT(YEAR(DATE(YEAR(FY20_Published367[[#This Row],[LNTP (6010)]]),MONTH(FY20_Published367[[#This Row],[LNTP (6010)]])+(7-1),1)),2)</f>
        <v>FY20</v>
      </c>
      <c r="L4" s="14" t="str">
        <f>"Q"&amp;CHOOSE(MONTH(FY20_Published367[[#This Row],[LNTP (6010)]]),3,3,3,4,4,4,1,1,1,2,2,2)</f>
        <v>Q1</v>
      </c>
      <c r="M4" s="42" t="s">
        <v>565</v>
      </c>
      <c r="N4" s="39" t="s">
        <v>591</v>
      </c>
      <c r="O4" s="39" t="s">
        <v>567</v>
      </c>
      <c r="P4" s="39" t="s">
        <v>579</v>
      </c>
      <c r="Q4" s="84" t="s">
        <v>806</v>
      </c>
    </row>
    <row r="5" spans="1:17">
      <c r="A5" s="71" t="s">
        <v>5</v>
      </c>
      <c r="B5" s="32" t="s">
        <v>235</v>
      </c>
      <c r="C5" s="33" t="s">
        <v>327</v>
      </c>
      <c r="D5" s="33" t="s">
        <v>241</v>
      </c>
      <c r="E5" s="46">
        <v>68601.993056000007</v>
      </c>
      <c r="F5" s="46">
        <v>79999.992853267002</v>
      </c>
      <c r="G5" s="42">
        <v>43829.333333333336</v>
      </c>
      <c r="H5" s="38" t="str">
        <f>"FY"&amp;RIGHT(YEAR(DATE(YEAR(FY20_Published367[[#This Row],[Contract Bid - Start (5010)]]),MONTH(FY20_Published367[[#This Row],[Contract Bid - Start (5010)]])+(7-1),1)),2)</f>
        <v>FY20</v>
      </c>
      <c r="I5" s="14" t="str">
        <f>"Q"&amp;CHOOSE(MONTH(FY20_Published367[[#This Row],[Contract Bid - Start (5010)]]),3,3,3,4,4,4,1,1,1,2,2,2)</f>
        <v>Q2</v>
      </c>
      <c r="J5" s="42">
        <v>43864.333333333336</v>
      </c>
      <c r="K5" s="38" t="str">
        <f>"FY"&amp;RIGHT(YEAR(DATE(YEAR(FY20_Published367[[#This Row],[LNTP (6010)]]),MONTH(FY20_Published367[[#This Row],[LNTP (6010)]])+(7-1),1)),2)</f>
        <v>FY20</v>
      </c>
      <c r="L5" s="14" t="str">
        <f>"Q"&amp;CHOOSE(MONTH(FY20_Published367[[#This Row],[LNTP (6010)]]),3,3,3,4,4,4,1,1,1,2,2,2)</f>
        <v>Q3</v>
      </c>
      <c r="M5" s="42" t="s">
        <v>565</v>
      </c>
      <c r="N5" s="39" t="s">
        <v>591</v>
      </c>
      <c r="O5" s="39" t="s">
        <v>567</v>
      </c>
      <c r="P5" s="39" t="s">
        <v>602</v>
      </c>
      <c r="Q5" s="84" t="s">
        <v>806</v>
      </c>
    </row>
    <row r="6" spans="1:17">
      <c r="A6" s="69" t="s">
        <v>584</v>
      </c>
      <c r="B6" s="32" t="s">
        <v>257</v>
      </c>
      <c r="C6" s="65" t="s">
        <v>263</v>
      </c>
      <c r="D6" s="66" t="s">
        <v>262</v>
      </c>
      <c r="E6" s="46">
        <v>1707000</v>
      </c>
      <c r="F6" s="46">
        <v>2900000</v>
      </c>
      <c r="G6" s="42">
        <v>43528.333333333336</v>
      </c>
      <c r="H6" s="38" t="s">
        <v>556</v>
      </c>
      <c r="I6" s="67" t="s">
        <v>243</v>
      </c>
      <c r="J6" s="50">
        <v>43689.333333333336</v>
      </c>
      <c r="K6" s="38" t="s">
        <v>557</v>
      </c>
      <c r="L6" s="67" t="s">
        <v>244</v>
      </c>
      <c r="M6" s="51" t="s">
        <v>564</v>
      </c>
      <c r="N6" s="40" t="s">
        <v>591</v>
      </c>
      <c r="O6" s="39" t="s">
        <v>567</v>
      </c>
      <c r="P6" s="40" t="s">
        <v>595</v>
      </c>
      <c r="Q6" s="40" t="s">
        <v>806</v>
      </c>
    </row>
    <row r="7" spans="1:17">
      <c r="A7" s="69" t="s">
        <v>582</v>
      </c>
      <c r="B7" s="32" t="s">
        <v>255</v>
      </c>
      <c r="C7" s="65" t="s">
        <v>263</v>
      </c>
      <c r="D7" s="66" t="s">
        <v>262</v>
      </c>
      <c r="E7" s="46">
        <v>5500000</v>
      </c>
      <c r="F7" s="46">
        <v>5900000</v>
      </c>
      <c r="G7" s="42">
        <v>43503.333333333336</v>
      </c>
      <c r="H7" s="38" t="s">
        <v>556</v>
      </c>
      <c r="I7" s="67" t="s">
        <v>243</v>
      </c>
      <c r="J7" s="50">
        <v>43690</v>
      </c>
      <c r="K7" s="38" t="s">
        <v>557</v>
      </c>
      <c r="L7" s="67" t="s">
        <v>244</v>
      </c>
      <c r="M7" s="51" t="s">
        <v>564</v>
      </c>
      <c r="N7" s="40" t="s">
        <v>591</v>
      </c>
      <c r="O7" s="39" t="s">
        <v>567</v>
      </c>
      <c r="P7" s="40" t="s">
        <v>595</v>
      </c>
      <c r="Q7" s="40" t="s">
        <v>806</v>
      </c>
    </row>
    <row r="8" spans="1:17">
      <c r="A8" s="71" t="s">
        <v>108</v>
      </c>
      <c r="B8" s="32" t="s">
        <v>218</v>
      </c>
      <c r="C8" s="33" t="s">
        <v>317</v>
      </c>
      <c r="D8" s="33" t="s">
        <v>0</v>
      </c>
      <c r="E8" s="46">
        <v>304425</v>
      </c>
      <c r="F8" s="46">
        <v>647824.99982032995</v>
      </c>
      <c r="G8" s="42">
        <v>43552.333333333336</v>
      </c>
      <c r="H8" s="38" t="str">
        <f>"FY"&amp;RIGHT(YEAR(DATE(YEAR(FY20_Published367[[#This Row],[Contract Bid - Start (5010)]]),MONTH(FY20_Published367[[#This Row],[Contract Bid - Start (5010)]])+(7-1),1)),2)</f>
        <v>FY19</v>
      </c>
      <c r="I8" s="14" t="str">
        <f>"Q"&amp;CHOOSE(MONTH(FY20_Published367[[#This Row],[Contract Bid - Start (5010)]]),3,3,3,4,4,4,1,1,1,2,2,2)</f>
        <v>Q3</v>
      </c>
      <c r="J8" s="77">
        <v>43748</v>
      </c>
      <c r="K8" s="38" t="str">
        <f>"FY"&amp;RIGHT(YEAR(DATE(YEAR(FY20_Published367[[#This Row],[LNTP (6010)]]),MONTH(FY20_Published367[[#This Row],[LNTP (6010)]])+(7-1),1)),2)</f>
        <v>FY20</v>
      </c>
      <c r="L8" s="14" t="str">
        <f>"Q"&amp;CHOOSE(MONTH(FY20_Published367[[#This Row],[LNTP (6010)]]),3,3,3,4,4,4,1,1,1,2,2,2)</f>
        <v>Q2</v>
      </c>
      <c r="M8" s="42" t="s">
        <v>565</v>
      </c>
      <c r="N8" s="39" t="s">
        <v>591</v>
      </c>
      <c r="O8" s="39" t="s">
        <v>567</v>
      </c>
      <c r="P8" s="39" t="s">
        <v>573</v>
      </c>
      <c r="Q8" s="84" t="s">
        <v>806</v>
      </c>
    </row>
    <row r="9" spans="1:17">
      <c r="A9" s="69" t="s">
        <v>583</v>
      </c>
      <c r="B9" s="32" t="s">
        <v>256</v>
      </c>
      <c r="C9" s="65" t="s">
        <v>263</v>
      </c>
      <c r="D9" s="66" t="s">
        <v>262</v>
      </c>
      <c r="E9" s="46">
        <v>3000000</v>
      </c>
      <c r="F9" s="46">
        <v>3900000</v>
      </c>
      <c r="G9" s="42">
        <v>43503.333333333336</v>
      </c>
      <c r="H9" s="38" t="s">
        <v>556</v>
      </c>
      <c r="I9" s="67" t="s">
        <v>243</v>
      </c>
      <c r="J9" s="50">
        <v>43649</v>
      </c>
      <c r="K9" s="38" t="s">
        <v>557</v>
      </c>
      <c r="L9" s="67" t="s">
        <v>244</v>
      </c>
      <c r="M9" s="51" t="s">
        <v>564</v>
      </c>
      <c r="N9" s="40" t="s">
        <v>591</v>
      </c>
      <c r="O9" s="39" t="s">
        <v>567</v>
      </c>
      <c r="P9" s="40" t="s">
        <v>595</v>
      </c>
      <c r="Q9" s="40" t="s">
        <v>806</v>
      </c>
    </row>
    <row r="10" spans="1:17">
      <c r="A10" s="72" t="s">
        <v>100</v>
      </c>
      <c r="B10" s="32" t="s">
        <v>189</v>
      </c>
      <c r="C10" s="33" t="s">
        <v>327</v>
      </c>
      <c r="D10" s="33" t="s">
        <v>0</v>
      </c>
      <c r="E10" s="46">
        <v>275000</v>
      </c>
      <c r="F10" s="46">
        <v>422500</v>
      </c>
      <c r="G10" s="42">
        <v>43999.333333333336</v>
      </c>
      <c r="H10" s="38" t="str">
        <f>"FY"&amp;RIGHT(YEAR(DATE(YEAR(FY20_Published367[[#This Row],[Contract Bid - Start (5010)]]),MONTH(FY20_Published367[[#This Row],[Contract Bid - Start (5010)]])+(7-1),1)),2)</f>
        <v>FY20</v>
      </c>
      <c r="I10" s="14" t="str">
        <f>"Q"&amp;CHOOSE(MONTH(FY20_Published367[[#This Row],[Contract Bid - Start (5010)]]),3,3,3,4,4,4,1,1,1,2,2,2)</f>
        <v>Q4</v>
      </c>
      <c r="J10" s="81">
        <v>44095.333333333336</v>
      </c>
      <c r="K10" s="38" t="str">
        <f>"FY"&amp;RIGHT(YEAR(DATE(YEAR(FY20_Published367[[#This Row],[LNTP (6010)]]),MONTH(FY20_Published367[[#This Row],[LNTP (6010)]])+(7-1),1)),2)</f>
        <v>FY21</v>
      </c>
      <c r="L10" s="14" t="str">
        <f>"Q"&amp;CHOOSE(MONTH(FY20_Published367[[#This Row],[LNTP (6010)]]),3,3,3,4,4,4,1,1,1,2,2,2)</f>
        <v>Q1</v>
      </c>
      <c r="M10" s="42" t="s">
        <v>565</v>
      </c>
      <c r="N10" s="39" t="s">
        <v>591</v>
      </c>
      <c r="O10" s="39" t="s">
        <v>567</v>
      </c>
      <c r="P10" s="39" t="s">
        <v>602</v>
      </c>
      <c r="Q10" s="84" t="s">
        <v>807</v>
      </c>
    </row>
    <row r="11" spans="1:17">
      <c r="A11" s="69" t="s">
        <v>274</v>
      </c>
      <c r="B11" s="32" t="s">
        <v>307</v>
      </c>
      <c r="C11" s="33" t="s">
        <v>264</v>
      </c>
      <c r="D11" s="33" t="s">
        <v>0</v>
      </c>
      <c r="E11" s="46">
        <v>464999.99868068198</v>
      </c>
      <c r="F11" s="46">
        <v>783059.95833678695</v>
      </c>
      <c r="G11" s="42">
        <v>43864.333333333336</v>
      </c>
      <c r="H11" s="38" t="str">
        <f>"FY"&amp;RIGHT(YEAR(DATE(YEAR(FY20_Published367[[#This Row],[Contract Bid - Start (5010)]]),MONTH(FY20_Published367[[#This Row],[Contract Bid - Start (5010)]])+(7-1),1)),2)</f>
        <v>FY20</v>
      </c>
      <c r="I11" s="14" t="str">
        <f>"Q"&amp;CHOOSE(MONTH(FY20_Published367[[#This Row],[Contract Bid - Start (5010)]]),3,3,3,4,4,4,1,1,1,2,2,2)</f>
        <v>Q3</v>
      </c>
      <c r="J11" s="42">
        <v>43991.333333333336</v>
      </c>
      <c r="K11" s="38" t="str">
        <f>"FY"&amp;RIGHT(YEAR(DATE(YEAR(FY20_Published367[[#This Row],[LNTP (6010)]]),MONTH(FY20_Published367[[#This Row],[LNTP (6010)]])+(7-1),1)),2)</f>
        <v>FY20</v>
      </c>
      <c r="L11" s="14" t="str">
        <f>"Q"&amp;CHOOSE(MONTH(FY20_Published367[[#This Row],[LNTP (6010)]]),3,3,3,4,4,4,1,1,1,2,2,2)</f>
        <v>Q4</v>
      </c>
      <c r="M11" s="42" t="s">
        <v>565</v>
      </c>
      <c r="N11" s="39" t="s">
        <v>591</v>
      </c>
      <c r="O11" s="39" t="s">
        <v>567</v>
      </c>
      <c r="P11" s="39" t="s">
        <v>600</v>
      </c>
      <c r="Q11" s="84" t="s">
        <v>807</v>
      </c>
    </row>
    <row r="12" spans="1:17">
      <c r="A12" s="69" t="s">
        <v>131</v>
      </c>
      <c r="B12" s="32" t="s">
        <v>160</v>
      </c>
      <c r="C12" s="33" t="s">
        <v>265</v>
      </c>
      <c r="D12" s="33" t="s">
        <v>0</v>
      </c>
      <c r="E12" s="46">
        <v>4000512.2206230601</v>
      </c>
      <c r="F12" s="46">
        <v>6007874.0665903604</v>
      </c>
      <c r="G12" s="42">
        <v>43864.333333333336</v>
      </c>
      <c r="H12" s="38" t="str">
        <f>"FY"&amp;RIGHT(YEAR(DATE(YEAR(FY20_Published367[[#This Row],[Contract Bid - Start (5010)]]),MONTH(FY20_Published367[[#This Row],[Contract Bid - Start (5010)]])+(7-1),1)),2)</f>
        <v>FY20</v>
      </c>
      <c r="I12" s="14" t="str">
        <f>"Q"&amp;CHOOSE(MONTH(FY20_Published367[[#This Row],[Contract Bid - Start (5010)]]),3,3,3,4,4,4,1,1,1,2,2,2)</f>
        <v>Q3</v>
      </c>
      <c r="J12" s="42">
        <v>43991.333333333336</v>
      </c>
      <c r="K12" s="38" t="str">
        <f>"FY"&amp;RIGHT(YEAR(DATE(YEAR(FY20_Published367[[#This Row],[LNTP (6010)]]),MONTH(FY20_Published367[[#This Row],[LNTP (6010)]])+(7-1),1)),2)</f>
        <v>FY20</v>
      </c>
      <c r="L12" s="14" t="str">
        <f>"Q"&amp;CHOOSE(MONTH(FY20_Published367[[#This Row],[LNTP (6010)]]),3,3,3,4,4,4,1,1,1,2,2,2)</f>
        <v>Q4</v>
      </c>
      <c r="M12" s="42" t="s">
        <v>565</v>
      </c>
      <c r="N12" s="39" t="s">
        <v>591</v>
      </c>
      <c r="O12" s="39" t="s">
        <v>567</v>
      </c>
      <c r="P12" s="39" t="s">
        <v>600</v>
      </c>
      <c r="Q12" s="84" t="s">
        <v>807</v>
      </c>
    </row>
    <row r="13" spans="1:17">
      <c r="A13" s="69" t="s">
        <v>92</v>
      </c>
      <c r="B13" s="32" t="s">
        <v>206</v>
      </c>
      <c r="C13" s="60" t="s">
        <v>264</v>
      </c>
      <c r="D13" s="33" t="s">
        <v>0</v>
      </c>
      <c r="E13" s="46">
        <v>316847.79968515201</v>
      </c>
      <c r="F13" s="46">
        <v>583057.10960162897</v>
      </c>
      <c r="G13" s="62">
        <v>43678.333333333336</v>
      </c>
      <c r="H13" s="38" t="str">
        <f>"FY"&amp;RIGHT(YEAR(DATE(YEAR(FY20_Published367[[#This Row],[Contract Bid - Start (5010)]]),MONTH(FY20_Published367[[#This Row],[Contract Bid - Start (5010)]])+(7-1),1)),2)</f>
        <v>FY20</v>
      </c>
      <c r="I13" s="64" t="str">
        <f>"Q"&amp;CHOOSE(MONTH(FY20_Published367[[#This Row],[Contract Bid - Start (5010)]]),3,3,3,4,4,4,1,1,1,2,2,2)</f>
        <v>Q1</v>
      </c>
      <c r="J13" s="62">
        <v>43773.333333333336</v>
      </c>
      <c r="K13" s="38" t="str">
        <f>"FY"&amp;RIGHT(YEAR(DATE(YEAR(FY20_Published367[[#This Row],[LNTP (6010)]]),MONTH(FY20_Published367[[#This Row],[LNTP (6010)]])+(7-1),1)),2)</f>
        <v>FY20</v>
      </c>
      <c r="L13" s="64" t="str">
        <f>"Q"&amp;CHOOSE(MONTH(FY20_Published367[[#This Row],[LNTP (6010)]]),3,3,3,4,4,4,1,1,1,2,2,2)</f>
        <v>Q2</v>
      </c>
      <c r="M13" s="42" t="s">
        <v>565</v>
      </c>
      <c r="N13" s="39" t="s">
        <v>591</v>
      </c>
      <c r="O13" s="39" t="s">
        <v>567</v>
      </c>
      <c r="P13" s="39" t="s">
        <v>600</v>
      </c>
      <c r="Q13" s="84" t="s">
        <v>806</v>
      </c>
    </row>
    <row r="14" spans="1:17">
      <c r="A14" s="69" t="s">
        <v>91</v>
      </c>
      <c r="B14" s="32" t="s">
        <v>205</v>
      </c>
      <c r="C14" s="33" t="s">
        <v>265</v>
      </c>
      <c r="D14" s="33" t="s">
        <v>0</v>
      </c>
      <c r="E14" s="46">
        <v>2311652.1977183502</v>
      </c>
      <c r="F14" s="46">
        <v>3903693.84746153</v>
      </c>
      <c r="G14" s="42">
        <v>43678.333333333336</v>
      </c>
      <c r="H14" s="38" t="str">
        <f>"FY"&amp;RIGHT(YEAR(DATE(YEAR(FY20_Published367[[#This Row],[Contract Bid - Start (5010)]]),MONTH(FY20_Published367[[#This Row],[Contract Bid - Start (5010)]])+(7-1),1)),2)</f>
        <v>FY20</v>
      </c>
      <c r="I14" s="14" t="str">
        <f>"Q"&amp;CHOOSE(MONTH(FY20_Published367[[#This Row],[Contract Bid - Start (5010)]]),3,3,3,4,4,4,1,1,1,2,2,2)</f>
        <v>Q1</v>
      </c>
      <c r="J14" s="42">
        <v>43773.333333333336</v>
      </c>
      <c r="K14" s="38" t="str">
        <f>"FY"&amp;RIGHT(YEAR(DATE(YEAR(FY20_Published367[[#This Row],[LNTP (6010)]]),MONTH(FY20_Published367[[#This Row],[LNTP (6010)]])+(7-1),1)),2)</f>
        <v>FY20</v>
      </c>
      <c r="L14" s="14" t="str">
        <f>"Q"&amp;CHOOSE(MONTH(FY20_Published367[[#This Row],[LNTP (6010)]]),3,3,3,4,4,4,1,1,1,2,2,2)</f>
        <v>Q2</v>
      </c>
      <c r="M14" s="42" t="s">
        <v>565</v>
      </c>
      <c r="N14" s="39" t="s">
        <v>591</v>
      </c>
      <c r="O14" s="39" t="s">
        <v>567</v>
      </c>
      <c r="P14" s="39" t="s">
        <v>600</v>
      </c>
      <c r="Q14" s="84" t="s">
        <v>806</v>
      </c>
    </row>
    <row r="15" spans="1:17">
      <c r="A15" s="71" t="s">
        <v>334</v>
      </c>
      <c r="B15" s="32" t="s">
        <v>623</v>
      </c>
      <c r="C15" s="60" t="s">
        <v>264</v>
      </c>
      <c r="D15" s="60" t="s">
        <v>249</v>
      </c>
      <c r="E15" s="46">
        <v>4821300</v>
      </c>
      <c r="F15" s="61">
        <v>5523299.9924586704</v>
      </c>
      <c r="G15" s="62">
        <v>43864.333333333336</v>
      </c>
      <c r="H15" s="63" t="str">
        <f>"FY"&amp;RIGHT(YEAR(DATE(YEAR(FY20_Published367[[#This Row],[Contract Bid - Start (5010)]]),MONTH(FY20_Published367[[#This Row],[Contract Bid - Start (5010)]])+(7-1),1)),2)</f>
        <v>FY20</v>
      </c>
      <c r="I15" s="64" t="str">
        <f>"Q"&amp;CHOOSE(MONTH(FY20_Published367[[#This Row],[Contract Bid - Start (5010)]]),3,3,3,4,4,4,1,1,1,2,2,2)</f>
        <v>Q3</v>
      </c>
      <c r="J15" s="62">
        <v>43952.333333333336</v>
      </c>
      <c r="K15" s="63" t="str">
        <f>"FY"&amp;RIGHT(YEAR(DATE(YEAR(FY20_Published367[[#This Row],[LNTP (6010)]]),MONTH(FY20_Published367[[#This Row],[LNTP (6010)]])+(7-1),1)),2)</f>
        <v>FY20</v>
      </c>
      <c r="L15" s="64" t="str">
        <f>"Q"&amp;CHOOSE(MONTH(FY20_Published367[[#This Row],[LNTP (6010)]]),3,3,3,4,4,4,1,1,1,2,2,2)</f>
        <v>Q4</v>
      </c>
      <c r="M15" s="42" t="s">
        <v>565</v>
      </c>
      <c r="N15" s="39" t="s">
        <v>591</v>
      </c>
      <c r="O15" s="39" t="s">
        <v>567</v>
      </c>
      <c r="P15" s="39" t="s">
        <v>579</v>
      </c>
      <c r="Q15" s="84" t="s">
        <v>807</v>
      </c>
    </row>
    <row r="16" spans="1:17">
      <c r="A16" s="71" t="s">
        <v>86</v>
      </c>
      <c r="B16" s="32" t="s">
        <v>150</v>
      </c>
      <c r="C16" s="33" t="s">
        <v>265</v>
      </c>
      <c r="D16" s="33" t="s">
        <v>249</v>
      </c>
      <c r="E16" s="46">
        <v>5384300</v>
      </c>
      <c r="F16" s="46">
        <v>6443300</v>
      </c>
      <c r="G16" s="42">
        <v>43770.333333333336</v>
      </c>
      <c r="H16" s="38" t="str">
        <f>"FY"&amp;RIGHT(YEAR(DATE(YEAR(FY20_Published367[[#This Row],[Contract Bid - Start (5010)]]),MONTH(FY20_Published367[[#This Row],[Contract Bid - Start (5010)]])+(7-1),1)),2)</f>
        <v>FY20</v>
      </c>
      <c r="I16" s="14" t="str">
        <f>"Q"&amp;CHOOSE(MONTH(FY20_Published367[[#This Row],[Contract Bid - Start (5010)]]),3,3,3,4,4,4,1,1,1,2,2,2)</f>
        <v>Q2</v>
      </c>
      <c r="J16" s="42">
        <v>43952.333333333336</v>
      </c>
      <c r="K16" s="38" t="str">
        <f>"FY"&amp;RIGHT(YEAR(DATE(YEAR(FY20_Published367[[#This Row],[LNTP (6010)]]),MONTH(FY20_Published367[[#This Row],[LNTP (6010)]])+(7-1),1)),2)</f>
        <v>FY20</v>
      </c>
      <c r="L16" s="14" t="str">
        <f>"Q"&amp;CHOOSE(MONTH(FY20_Published367[[#This Row],[LNTP (6010)]]),3,3,3,4,4,4,1,1,1,2,2,2)</f>
        <v>Q4</v>
      </c>
      <c r="M16" s="42" t="s">
        <v>565</v>
      </c>
      <c r="N16" s="39" t="s">
        <v>591</v>
      </c>
      <c r="O16" s="39" t="s">
        <v>567</v>
      </c>
      <c r="P16" s="39" t="s">
        <v>579</v>
      </c>
      <c r="Q16" s="84" t="s">
        <v>807</v>
      </c>
    </row>
    <row r="17" spans="1:17">
      <c r="A17" s="71" t="s">
        <v>77</v>
      </c>
      <c r="B17" s="32" t="s">
        <v>165</v>
      </c>
      <c r="C17" s="33" t="s">
        <v>265</v>
      </c>
      <c r="D17" s="33" t="s">
        <v>0</v>
      </c>
      <c r="E17" s="46">
        <v>4177740.99947778</v>
      </c>
      <c r="F17" s="46">
        <v>5943200.9984760201</v>
      </c>
      <c r="G17" s="42">
        <v>43769.333333333336</v>
      </c>
      <c r="H17" s="38" t="str">
        <f>"FY"&amp;RIGHT(YEAR(DATE(YEAR(FY20_Published367[[#This Row],[Contract Bid - Start (5010)]]),MONTH(FY20_Published367[[#This Row],[Contract Bid - Start (5010)]])+(7-1),1)),2)</f>
        <v>FY20</v>
      </c>
      <c r="I17" s="14" t="str">
        <f>"Q"&amp;CHOOSE(MONTH(FY20_Published367[[#This Row],[Contract Bid - Start (5010)]]),3,3,3,4,4,4,1,1,1,2,2,2)</f>
        <v>Q2</v>
      </c>
      <c r="J17" s="42">
        <v>43864.333333333336</v>
      </c>
      <c r="K17" s="38" t="str">
        <f>"FY"&amp;RIGHT(YEAR(DATE(YEAR(FY20_Published367[[#This Row],[LNTP (6010)]]),MONTH(FY20_Published367[[#This Row],[LNTP (6010)]])+(7-1),1)),2)</f>
        <v>FY20</v>
      </c>
      <c r="L17" s="14" t="str">
        <f>"Q"&amp;CHOOSE(MONTH(FY20_Published367[[#This Row],[LNTP (6010)]]),3,3,3,4,4,4,1,1,1,2,2,2)</f>
        <v>Q3</v>
      </c>
      <c r="M17" s="42" t="s">
        <v>565</v>
      </c>
      <c r="N17" s="39" t="s">
        <v>591</v>
      </c>
      <c r="O17" s="39" t="s">
        <v>567</v>
      </c>
      <c r="P17" s="39" t="s">
        <v>579</v>
      </c>
      <c r="Q17" s="84" t="s">
        <v>806</v>
      </c>
    </row>
    <row r="18" spans="1:17">
      <c r="A18" s="79" t="s">
        <v>381</v>
      </c>
      <c r="B18" s="32" t="s">
        <v>630</v>
      </c>
      <c r="C18" s="33" t="s">
        <v>264</v>
      </c>
      <c r="D18" s="33" t="s">
        <v>0</v>
      </c>
      <c r="E18" s="46">
        <v>1005500</v>
      </c>
      <c r="F18" s="46">
        <v>1226199.99998095</v>
      </c>
      <c r="G18" s="77">
        <v>43929</v>
      </c>
      <c r="H18" s="38" t="str">
        <f>"FY"&amp;RIGHT(YEAR(DATE(YEAR(FY20_Published367[[#This Row],[Contract Bid - Start (5010)]]),MONTH(FY20_Published367[[#This Row],[Contract Bid - Start (5010)]])+(7-1),1)),2)</f>
        <v>FY20</v>
      </c>
      <c r="I18" s="14" t="str">
        <f>"Q"&amp;CHOOSE(MONTH(FY20_Published367[[#This Row],[Contract Bid - Start (5010)]]),3,3,3,4,4,4,1,1,1,2,2,2)</f>
        <v>Q4</v>
      </c>
      <c r="J18" s="77">
        <v>44012</v>
      </c>
      <c r="K18" s="38" t="str">
        <f>"FY"&amp;RIGHT(YEAR(DATE(YEAR(FY20_Published367[[#This Row],[LNTP (6010)]]),MONTH(FY20_Published367[[#This Row],[LNTP (6010)]])+(7-1),1)),2)</f>
        <v>FY20</v>
      </c>
      <c r="L18" s="14" t="str">
        <f>"Q"&amp;CHOOSE(MONTH(FY20_Published367[[#This Row],[LNTP (6010)]]),3,3,3,4,4,4,1,1,1,2,2,2)</f>
        <v>Q4</v>
      </c>
      <c r="M18" s="42" t="s">
        <v>565</v>
      </c>
      <c r="N18" s="39" t="s">
        <v>591</v>
      </c>
      <c r="O18" s="39" t="s">
        <v>567</v>
      </c>
      <c r="P18" s="39" t="s">
        <v>658</v>
      </c>
      <c r="Q18" s="84" t="s">
        <v>807</v>
      </c>
    </row>
    <row r="19" spans="1:17">
      <c r="A19" s="79" t="s">
        <v>66</v>
      </c>
      <c r="B19" s="32" t="s">
        <v>629</v>
      </c>
      <c r="C19" s="33" t="s">
        <v>264</v>
      </c>
      <c r="D19" s="33" t="s">
        <v>0</v>
      </c>
      <c r="E19" s="46">
        <v>388555.92</v>
      </c>
      <c r="F19" s="46">
        <v>427411.92</v>
      </c>
      <c r="G19" s="77">
        <v>43577</v>
      </c>
      <c r="H19" s="38" t="str">
        <f>"FY"&amp;RIGHT(YEAR(DATE(YEAR(FY20_Published367[[#This Row],[Contract Bid - Start (5010)]]),MONTH(FY20_Published367[[#This Row],[Contract Bid - Start (5010)]])+(7-1),1)),2)</f>
        <v>FY19</v>
      </c>
      <c r="I19" s="14" t="str">
        <f>"Q"&amp;CHOOSE(MONTH(FY20_Published367[[#This Row],[Contract Bid - Start (5010)]]),3,3,3,4,4,4,1,1,1,2,2,2)</f>
        <v>Q4</v>
      </c>
      <c r="J19" s="77">
        <v>43721</v>
      </c>
      <c r="K19" s="38" t="str">
        <f>"FY"&amp;RIGHT(YEAR(DATE(YEAR(FY20_Published367[[#This Row],[LNTP (6010)]]),MONTH(FY20_Published367[[#This Row],[LNTP (6010)]])+(7-1),1)),2)</f>
        <v>FY20</v>
      </c>
      <c r="L19" s="14" t="str">
        <f>"Q"&amp;CHOOSE(MONTH(FY20_Published367[[#This Row],[LNTP (6010)]]),3,3,3,4,4,4,1,1,1,2,2,2)</f>
        <v>Q1</v>
      </c>
      <c r="M19" s="42" t="s">
        <v>565</v>
      </c>
      <c r="N19" s="39" t="s">
        <v>591</v>
      </c>
      <c r="O19" s="39" t="s">
        <v>567</v>
      </c>
      <c r="P19" s="39" t="s">
        <v>600</v>
      </c>
      <c r="Q19" s="84" t="s">
        <v>806</v>
      </c>
    </row>
    <row r="20" spans="1:17">
      <c r="A20" s="71" t="s">
        <v>117</v>
      </c>
      <c r="B20" s="32" t="s">
        <v>622</v>
      </c>
      <c r="C20" s="33" t="s">
        <v>318</v>
      </c>
      <c r="D20" s="33" t="s">
        <v>0</v>
      </c>
      <c r="E20" s="46">
        <v>360300</v>
      </c>
      <c r="F20" s="46">
        <v>804999.99971668597</v>
      </c>
      <c r="G20" s="42">
        <v>43874.333333333336</v>
      </c>
      <c r="H20" s="38" t="str">
        <f>"FY"&amp;RIGHT(YEAR(DATE(YEAR(FY20_Published367[[#This Row],[Contract Bid - Start (5010)]]),MONTH(FY20_Published367[[#This Row],[Contract Bid - Start (5010)]])+(7-1),1)),2)</f>
        <v>FY20</v>
      </c>
      <c r="I20" s="14" t="str">
        <f>"Q"&amp;CHOOSE(MONTH(FY20_Published367[[#This Row],[Contract Bid - Start (5010)]]),3,3,3,4,4,4,1,1,1,2,2,2)</f>
        <v>Q3</v>
      </c>
      <c r="J20" s="42">
        <v>44008.333333333336</v>
      </c>
      <c r="K20" s="38" t="str">
        <f>"FY"&amp;RIGHT(YEAR(DATE(YEAR(FY20_Published367[[#This Row],[LNTP (6010)]]),MONTH(FY20_Published367[[#This Row],[LNTP (6010)]])+(7-1),1)),2)</f>
        <v>FY20</v>
      </c>
      <c r="L20" s="14" t="str">
        <f>"Q"&amp;CHOOSE(MONTH(FY20_Published367[[#This Row],[LNTP (6010)]]),3,3,3,4,4,4,1,1,1,2,2,2)</f>
        <v>Q4</v>
      </c>
      <c r="M20" s="42" t="s">
        <v>565</v>
      </c>
      <c r="N20" s="39" t="s">
        <v>591</v>
      </c>
      <c r="O20" s="39" t="s">
        <v>567</v>
      </c>
      <c r="P20" s="39" t="s">
        <v>601</v>
      </c>
      <c r="Q20" s="84" t="s">
        <v>807</v>
      </c>
    </row>
    <row r="21" spans="1:17">
      <c r="A21" s="71" t="s">
        <v>118</v>
      </c>
      <c r="B21" s="32" t="s">
        <v>606</v>
      </c>
      <c r="C21" s="33" t="s">
        <v>268</v>
      </c>
      <c r="D21" s="33" t="s">
        <v>0</v>
      </c>
      <c r="E21" s="46">
        <v>755000</v>
      </c>
      <c r="F21" s="46">
        <v>1181898.9997461201</v>
      </c>
      <c r="G21" s="42">
        <v>43892.333333333336</v>
      </c>
      <c r="H21" s="38" t="str">
        <f>"FY"&amp;RIGHT(YEAR(DATE(YEAR(FY20_Published367[[#This Row],[Contract Bid - Start (5010)]]),MONTH(FY20_Published367[[#This Row],[Contract Bid - Start (5010)]])+(7-1),1)),2)</f>
        <v>FY20</v>
      </c>
      <c r="I21" s="14" t="str">
        <f>"Q"&amp;CHOOSE(MONTH(FY20_Published367[[#This Row],[Contract Bid - Start (5010)]]),3,3,3,4,4,4,1,1,1,2,2,2)</f>
        <v>Q3</v>
      </c>
      <c r="J21" s="77">
        <v>43997</v>
      </c>
      <c r="K21" s="38" t="str">
        <f>"FY"&amp;RIGHT(YEAR(DATE(YEAR(FY20_Published367[[#This Row],[LNTP (6010)]]),MONTH(FY20_Published367[[#This Row],[LNTP (6010)]])+(7-1),1)),2)</f>
        <v>FY20</v>
      </c>
      <c r="L21" s="14" t="str">
        <f>"Q"&amp;CHOOSE(MONTH(FY20_Published367[[#This Row],[LNTP (6010)]]),3,3,3,4,4,4,1,1,1,2,2,2)</f>
        <v>Q4</v>
      </c>
      <c r="M21" s="42" t="s">
        <v>565</v>
      </c>
      <c r="N21" s="39" t="s">
        <v>591</v>
      </c>
      <c r="O21" s="39" t="s">
        <v>567</v>
      </c>
      <c r="P21" s="39" t="s">
        <v>573</v>
      </c>
      <c r="Q21" s="84" t="s">
        <v>807</v>
      </c>
    </row>
    <row r="22" spans="1:17">
      <c r="A22" s="71" t="s">
        <v>119</v>
      </c>
      <c r="B22" s="32" t="s">
        <v>590</v>
      </c>
      <c r="C22" s="33" t="s">
        <v>268</v>
      </c>
      <c r="D22" s="33" t="s">
        <v>0</v>
      </c>
      <c r="E22" s="46">
        <v>577500</v>
      </c>
      <c r="F22" s="46">
        <v>920999.83989988104</v>
      </c>
      <c r="G22" s="42">
        <v>43725.333333333336</v>
      </c>
      <c r="H22" s="38" t="str">
        <f>"FY"&amp;RIGHT(YEAR(DATE(YEAR(FY20_Published367[[#This Row],[Contract Bid - Start (5010)]]),MONTH(FY20_Published367[[#This Row],[Contract Bid - Start (5010)]])+(7-1),1)),2)</f>
        <v>FY20</v>
      </c>
      <c r="I22" s="14" t="str">
        <f>"Q"&amp;CHOOSE(MONTH(FY20_Published367[[#This Row],[Contract Bid - Start (5010)]]),3,3,3,4,4,4,1,1,1,2,2,2)</f>
        <v>Q1</v>
      </c>
      <c r="J22" s="42">
        <v>43906.333333333336</v>
      </c>
      <c r="K22" s="38" t="str">
        <f>"FY"&amp;RIGHT(YEAR(DATE(YEAR(FY20_Published367[[#This Row],[LNTP (6010)]]),MONTH(FY20_Published367[[#This Row],[LNTP (6010)]])+(7-1),1)),2)</f>
        <v>FY20</v>
      </c>
      <c r="L22" s="14" t="str">
        <f>"Q"&amp;CHOOSE(MONTH(FY20_Published367[[#This Row],[LNTP (6010)]]),3,3,3,4,4,4,1,1,1,2,2,2)</f>
        <v>Q3</v>
      </c>
      <c r="M22" s="42" t="s">
        <v>565</v>
      </c>
      <c r="N22" s="39" t="s">
        <v>591</v>
      </c>
      <c r="O22" s="39" t="s">
        <v>567</v>
      </c>
      <c r="P22" s="39" t="s">
        <v>601</v>
      </c>
      <c r="Q22" s="84" t="s">
        <v>806</v>
      </c>
    </row>
    <row r="23" spans="1:17">
      <c r="A23" s="71" t="s">
        <v>111</v>
      </c>
      <c r="B23" s="32" t="s">
        <v>156</v>
      </c>
      <c r="C23" s="33" t="s">
        <v>267</v>
      </c>
      <c r="D23" s="33" t="s">
        <v>0</v>
      </c>
      <c r="E23" s="46">
        <v>294600</v>
      </c>
      <c r="F23" s="46">
        <v>871499.999374673</v>
      </c>
      <c r="G23" s="42">
        <v>43816.333333333336</v>
      </c>
      <c r="H23" s="38" t="str">
        <f>"FY"&amp;RIGHT(YEAR(DATE(YEAR(FY20_Published367[[#This Row],[Contract Bid - Start (5010)]]),MONTH(FY20_Published367[[#This Row],[Contract Bid - Start (5010)]])+(7-1),1)),2)</f>
        <v>FY20</v>
      </c>
      <c r="I23" s="14" t="str">
        <f>"Q"&amp;CHOOSE(MONTH(FY20_Published367[[#This Row],[Contract Bid - Start (5010)]]),3,3,3,4,4,4,1,1,1,2,2,2)</f>
        <v>Q2</v>
      </c>
      <c r="J23" s="77">
        <v>43936</v>
      </c>
      <c r="K23" s="38" t="str">
        <f>"FY"&amp;RIGHT(YEAR(DATE(YEAR(FY20_Published367[[#This Row],[LNTP (6010)]]),MONTH(FY20_Published367[[#This Row],[LNTP (6010)]])+(7-1),1)),2)</f>
        <v>FY20</v>
      </c>
      <c r="L23" s="14" t="str">
        <f>"Q"&amp;CHOOSE(MONTH(FY20_Published367[[#This Row],[LNTP (6010)]]),3,3,3,4,4,4,1,1,1,2,2,2)</f>
        <v>Q4</v>
      </c>
      <c r="M23" s="42" t="s">
        <v>565</v>
      </c>
      <c r="N23" s="39" t="s">
        <v>591</v>
      </c>
      <c r="O23" s="39" t="s">
        <v>567</v>
      </c>
      <c r="P23" s="39" t="s">
        <v>573</v>
      </c>
      <c r="Q23" s="84" t="s">
        <v>807</v>
      </c>
    </row>
    <row r="24" spans="1:17">
      <c r="A24" s="71" t="s">
        <v>140</v>
      </c>
      <c r="B24" s="32" t="s">
        <v>192</v>
      </c>
      <c r="C24" s="33" t="s">
        <v>263</v>
      </c>
      <c r="D24" s="33" t="s">
        <v>0</v>
      </c>
      <c r="E24" s="46">
        <v>2532334</v>
      </c>
      <c r="F24" s="46">
        <v>3539999.99766191</v>
      </c>
      <c r="G24" s="42">
        <v>43662.333333333336</v>
      </c>
      <c r="H24" s="38" t="str">
        <f>"FY"&amp;RIGHT(YEAR(DATE(YEAR(FY20_Published367[[#This Row],[Contract Bid - Start (5010)]]),MONTH(FY20_Published367[[#This Row],[Contract Bid - Start (5010)]])+(7-1),1)),2)</f>
        <v>FY20</v>
      </c>
      <c r="I24" s="14" t="str">
        <f>"Q"&amp;CHOOSE(MONTH(FY20_Published367[[#This Row],[Contract Bid - Start (5010)]]),3,3,3,4,4,4,1,1,1,2,2,2)</f>
        <v>Q1</v>
      </c>
      <c r="J24" s="62">
        <v>43802</v>
      </c>
      <c r="K24" s="38" t="str">
        <f>"FY"&amp;RIGHT(YEAR(DATE(YEAR(FY20_Published367[[#This Row],[LNTP (6010)]]),MONTH(FY20_Published367[[#This Row],[LNTP (6010)]])+(7-1),1)),2)</f>
        <v>FY20</v>
      </c>
      <c r="L24" s="14" t="str">
        <f>"Q"&amp;CHOOSE(MONTH(FY20_Published367[[#This Row],[LNTP (6010)]]),3,3,3,4,4,4,1,1,1,2,2,2)</f>
        <v>Q2</v>
      </c>
      <c r="M24" s="42" t="s">
        <v>565</v>
      </c>
      <c r="N24" s="39" t="s">
        <v>591</v>
      </c>
      <c r="O24" s="39" t="s">
        <v>567</v>
      </c>
      <c r="P24" s="39" t="s">
        <v>594</v>
      </c>
      <c r="Q24" s="84" t="s">
        <v>806</v>
      </c>
    </row>
    <row r="25" spans="1:17">
      <c r="A25" s="71" t="s">
        <v>48</v>
      </c>
      <c r="B25" s="32" t="s">
        <v>157</v>
      </c>
      <c r="C25" s="33" t="s">
        <v>264</v>
      </c>
      <c r="D25" s="33" t="s">
        <v>0</v>
      </c>
      <c r="E25" s="46">
        <v>54999999.949000001</v>
      </c>
      <c r="F25" s="46">
        <v>66999999.523880497</v>
      </c>
      <c r="G25" s="42">
        <v>43879.333333333336</v>
      </c>
      <c r="H25" s="38" t="str">
        <f>"FY"&amp;RIGHT(YEAR(DATE(YEAR(FY20_Published367[[#This Row],[Contract Bid - Start (5010)]]),MONTH(FY20_Published367[[#This Row],[Contract Bid - Start (5010)]])+(7-1),1)),2)</f>
        <v>FY20</v>
      </c>
      <c r="I25" s="14" t="str">
        <f>"Q"&amp;CHOOSE(MONTH(FY20_Published367[[#This Row],[Contract Bid - Start (5010)]]),3,3,3,4,4,4,1,1,1,2,2,2)</f>
        <v>Q3</v>
      </c>
      <c r="J25" s="42">
        <v>44004.333333333336</v>
      </c>
      <c r="K25" s="38" t="str">
        <f>"FY"&amp;RIGHT(YEAR(DATE(YEAR(FY20_Published367[[#This Row],[LNTP (6010)]]),MONTH(FY20_Published367[[#This Row],[LNTP (6010)]])+(7-1),1)),2)</f>
        <v>FY20</v>
      </c>
      <c r="L25" s="14" t="str">
        <f>"Q"&amp;CHOOSE(MONTH(FY20_Published367[[#This Row],[LNTP (6010)]]),3,3,3,4,4,4,1,1,1,2,2,2)</f>
        <v>Q4</v>
      </c>
      <c r="M25" s="42" t="s">
        <v>565</v>
      </c>
      <c r="N25" s="39" t="s">
        <v>591</v>
      </c>
      <c r="O25" s="39" t="s">
        <v>567</v>
      </c>
      <c r="P25" s="39" t="s">
        <v>597</v>
      </c>
      <c r="Q25" s="84" t="s">
        <v>807</v>
      </c>
    </row>
    <row r="26" spans="1:17">
      <c r="A26" s="71" t="s">
        <v>85</v>
      </c>
      <c r="B26" s="32" t="s">
        <v>158</v>
      </c>
      <c r="C26" s="33" t="s">
        <v>265</v>
      </c>
      <c r="D26" s="33" t="s">
        <v>0</v>
      </c>
      <c r="E26" s="46">
        <v>9999999.9134090897</v>
      </c>
      <c r="F26" s="46">
        <v>10438399.912802</v>
      </c>
      <c r="G26" s="42">
        <v>43879.333333333336</v>
      </c>
      <c r="H26" s="38" t="str">
        <f>"FY"&amp;RIGHT(YEAR(DATE(YEAR(FY20_Published367[[#This Row],[Contract Bid - Start (5010)]]),MONTH(FY20_Published367[[#This Row],[Contract Bid - Start (5010)]])+(7-1),1)),2)</f>
        <v>FY20</v>
      </c>
      <c r="I26" s="14" t="str">
        <f>"Q"&amp;CHOOSE(MONTH(FY20_Published367[[#This Row],[Contract Bid - Start (5010)]]),3,3,3,4,4,4,1,1,1,2,2,2)</f>
        <v>Q3</v>
      </c>
      <c r="J26" s="42">
        <v>44004.333333333336</v>
      </c>
      <c r="K26" s="38" t="str">
        <f>"FY"&amp;RIGHT(YEAR(DATE(YEAR(FY20_Published367[[#This Row],[LNTP (6010)]]),MONTH(FY20_Published367[[#This Row],[LNTP (6010)]])+(7-1),1)),2)</f>
        <v>FY20</v>
      </c>
      <c r="L26" s="14" t="str">
        <f>"Q"&amp;CHOOSE(MONTH(FY20_Published367[[#This Row],[LNTP (6010)]]),3,3,3,4,4,4,1,1,1,2,2,2)</f>
        <v>Q4</v>
      </c>
      <c r="M26" s="42" t="s">
        <v>565</v>
      </c>
      <c r="N26" s="39" t="s">
        <v>591</v>
      </c>
      <c r="O26" s="39" t="s">
        <v>567</v>
      </c>
      <c r="P26" s="39" t="s">
        <v>597</v>
      </c>
      <c r="Q26" s="84" t="s">
        <v>807</v>
      </c>
    </row>
    <row r="27" spans="1:17">
      <c r="A27" s="69" t="s">
        <v>30</v>
      </c>
      <c r="B27" s="32" t="s">
        <v>240</v>
      </c>
      <c r="C27" s="53" t="s">
        <v>263</v>
      </c>
      <c r="D27" s="33" t="s">
        <v>0</v>
      </c>
      <c r="E27" s="46">
        <v>761567</v>
      </c>
      <c r="F27" s="46">
        <v>1649831.97881516</v>
      </c>
      <c r="G27" s="54">
        <v>43553.333333333336</v>
      </c>
      <c r="H27" s="38" t="str">
        <f>"FY"&amp;RIGHT(YEAR(DATE(YEAR(FY20_Published367[[#This Row],[Contract Bid - Start (5010)]]),MONTH(FY20_Published367[[#This Row],[Contract Bid - Start (5010)]])+(7-1),1)),2)</f>
        <v>FY19</v>
      </c>
      <c r="I27" s="57" t="str">
        <f>"Q"&amp;CHOOSE(MONTH(FY20_Published367[[#This Row],[Contract Bid - Start (5010)]]),3,3,3,4,4,4,1,1,1,2,2,2)</f>
        <v>Q3</v>
      </c>
      <c r="J27" s="54">
        <v>43655.333333333336</v>
      </c>
      <c r="K27" s="38" t="str">
        <f>"FY"&amp;RIGHT(YEAR(DATE(YEAR(FY20_Published367[[#This Row],[LNTP (6010)]]),MONTH(FY20_Published367[[#This Row],[LNTP (6010)]])+(7-1),1)),2)</f>
        <v>FY20</v>
      </c>
      <c r="L27" s="57" t="str">
        <f>"Q"&amp;CHOOSE(MONTH(FY20_Published367[[#This Row],[LNTP (6010)]]),3,3,3,4,4,4,1,1,1,2,2,2)</f>
        <v>Q1</v>
      </c>
      <c r="M27" s="42" t="s">
        <v>564</v>
      </c>
      <c r="N27" s="39" t="s">
        <v>591</v>
      </c>
      <c r="O27" s="39" t="s">
        <v>567</v>
      </c>
      <c r="P27" s="39" t="s">
        <v>592</v>
      </c>
      <c r="Q27" s="84" t="s">
        <v>806</v>
      </c>
    </row>
    <row r="28" spans="1:17">
      <c r="A28" s="71" t="s">
        <v>133</v>
      </c>
      <c r="B28" s="32" t="s">
        <v>201</v>
      </c>
      <c r="C28" s="53" t="s">
        <v>327</v>
      </c>
      <c r="D28" s="33" t="s">
        <v>241</v>
      </c>
      <c r="E28" s="46">
        <v>120000</v>
      </c>
      <c r="F28" s="46">
        <v>167999.999985</v>
      </c>
      <c r="G28" s="54">
        <v>43864.333333333336</v>
      </c>
      <c r="H28" s="38" t="str">
        <f>"FY"&amp;RIGHT(YEAR(DATE(YEAR(FY20_Published367[[#This Row],[Contract Bid - Start (5010)]]),MONTH(FY20_Published367[[#This Row],[Contract Bid - Start (5010)]])+(7-1),1)),2)</f>
        <v>FY20</v>
      </c>
      <c r="I28" s="57" t="str">
        <f>"Q"&amp;CHOOSE(MONTH(FY20_Published367[[#This Row],[Contract Bid - Start (5010)]]),3,3,3,4,4,4,1,1,1,2,2,2)</f>
        <v>Q3</v>
      </c>
      <c r="J28" s="58">
        <v>43958.333333333336</v>
      </c>
      <c r="K28" s="38" t="str">
        <f>"FY"&amp;RIGHT(YEAR(DATE(YEAR(FY20_Published367[[#This Row],[LNTP (6010)]]),MONTH(FY20_Published367[[#This Row],[LNTP (6010)]])+(7-1),1)),2)</f>
        <v>FY20</v>
      </c>
      <c r="L28" s="57" t="str">
        <f>"Q"&amp;CHOOSE(MONTH(FY20_Published367[[#This Row],[LNTP (6010)]]),3,3,3,4,4,4,1,1,1,2,2,2)</f>
        <v>Q4</v>
      </c>
      <c r="M28" s="42" t="s">
        <v>565</v>
      </c>
      <c r="N28" s="39" t="s">
        <v>591</v>
      </c>
      <c r="O28" s="39" t="s">
        <v>567</v>
      </c>
      <c r="P28" s="39" t="s">
        <v>602</v>
      </c>
      <c r="Q28" s="84" t="s">
        <v>807</v>
      </c>
    </row>
    <row r="29" spans="1:17">
      <c r="A29" s="79" t="s">
        <v>103</v>
      </c>
      <c r="B29" s="32" t="s">
        <v>660</v>
      </c>
      <c r="C29" s="33" t="s">
        <v>264</v>
      </c>
      <c r="D29" s="33" t="s">
        <v>0</v>
      </c>
      <c r="E29" s="46">
        <v>1213000</v>
      </c>
      <c r="F29" s="46">
        <v>1998499.6188966001</v>
      </c>
      <c r="G29" s="42">
        <v>44084.333333333336</v>
      </c>
      <c r="H29" s="38" t="str">
        <f>"FY"&amp;RIGHT(YEAR(DATE(YEAR(FY20_Published367[[#This Row],[Contract Bid - Start (5010)]]),MONTH(FY20_Published367[[#This Row],[Contract Bid - Start (5010)]])+(7-1),1)),2)</f>
        <v>FY21</v>
      </c>
      <c r="I29" s="14" t="str">
        <f>"Q"&amp;CHOOSE(MONTH(FY20_Published367[[#This Row],[Contract Bid - Start (5010)]]),3,3,3,4,4,4,1,1,1,2,2,2)</f>
        <v>Q1</v>
      </c>
      <c r="J29" s="81">
        <v>44200.333333333336</v>
      </c>
      <c r="K29" s="38" t="str">
        <f>"FY"&amp;RIGHT(YEAR(DATE(YEAR(FY20_Published367[[#This Row],[LNTP (6010)]]),MONTH(FY20_Published367[[#This Row],[LNTP (6010)]])+(7-1),1)),2)</f>
        <v>FY21</v>
      </c>
      <c r="L29" s="14" t="str">
        <f>"Q"&amp;CHOOSE(MONTH(FY20_Published367[[#This Row],[LNTP (6010)]]),3,3,3,4,4,4,1,1,1,2,2,2)</f>
        <v>Q3</v>
      </c>
      <c r="M29" s="42" t="s">
        <v>565</v>
      </c>
      <c r="N29" s="39" t="s">
        <v>591</v>
      </c>
      <c r="O29" s="39" t="s">
        <v>567</v>
      </c>
      <c r="P29" s="39" t="s">
        <v>600</v>
      </c>
      <c r="Q29" s="84" t="s">
        <v>808</v>
      </c>
    </row>
    <row r="30" spans="1:17">
      <c r="A30" s="79" t="s">
        <v>101</v>
      </c>
      <c r="B30" s="32" t="s">
        <v>661</v>
      </c>
      <c r="C30" s="33" t="s">
        <v>265</v>
      </c>
      <c r="D30" s="33" t="s">
        <v>0</v>
      </c>
      <c r="E30" s="46">
        <v>3010000</v>
      </c>
      <c r="F30" s="46">
        <v>5004135.2862274004</v>
      </c>
      <c r="G30" s="42">
        <v>44106.333333333336</v>
      </c>
      <c r="H30" s="38" t="str">
        <f>"FY"&amp;RIGHT(YEAR(DATE(YEAR(FY20_Published367[[#This Row],[Contract Bid - Start (5010)]]),MONTH(FY20_Published367[[#This Row],[Contract Bid - Start (5010)]])+(7-1),1)),2)</f>
        <v>FY21</v>
      </c>
      <c r="I30" s="14" t="str">
        <f>"Q"&amp;CHOOSE(MONTH(FY20_Published367[[#This Row],[Contract Bid - Start (5010)]]),3,3,3,4,4,4,1,1,1,2,2,2)</f>
        <v>Q2</v>
      </c>
      <c r="J30" s="81">
        <v>44223.333333333336</v>
      </c>
      <c r="K30" s="38" t="str">
        <f>"FY"&amp;RIGHT(YEAR(DATE(YEAR(FY20_Published367[[#This Row],[LNTP (6010)]]),MONTH(FY20_Published367[[#This Row],[LNTP (6010)]])+(7-1),1)),2)</f>
        <v>FY21</v>
      </c>
      <c r="L30" s="14" t="str">
        <f>"Q"&amp;CHOOSE(MONTH(FY20_Published367[[#This Row],[LNTP (6010)]]),3,3,3,4,4,4,1,1,1,2,2,2)</f>
        <v>Q3</v>
      </c>
      <c r="M30" s="42" t="s">
        <v>565</v>
      </c>
      <c r="N30" s="39" t="s">
        <v>591</v>
      </c>
      <c r="O30" s="39" t="s">
        <v>567</v>
      </c>
      <c r="P30" s="39" t="s">
        <v>600</v>
      </c>
      <c r="Q30" s="84" t="s">
        <v>808</v>
      </c>
    </row>
    <row r="31" spans="1:17">
      <c r="A31" s="69" t="s">
        <v>42</v>
      </c>
      <c r="B31" s="32" t="s">
        <v>219</v>
      </c>
      <c r="C31" s="33" t="s">
        <v>319</v>
      </c>
      <c r="D31" s="33" t="s">
        <v>0</v>
      </c>
      <c r="E31" s="46">
        <v>2241186.9999667602</v>
      </c>
      <c r="F31" s="46">
        <v>3293999.9990640702</v>
      </c>
      <c r="G31" s="42">
        <v>43781.333333333336</v>
      </c>
      <c r="H31" s="38" t="str">
        <f>"FY"&amp;RIGHT(YEAR(DATE(YEAR(FY20_Published367[[#This Row],[Contract Bid - Start (5010)]]),MONTH(FY20_Published367[[#This Row],[Contract Bid - Start (5010)]])+(7-1),1)),2)</f>
        <v>FY20</v>
      </c>
      <c r="I31" s="14" t="str">
        <f>"Q"&amp;CHOOSE(MONTH(FY20_Published367[[#This Row],[Contract Bid - Start (5010)]]),3,3,3,4,4,4,1,1,1,2,2,2)</f>
        <v>Q2</v>
      </c>
      <c r="J31" s="42">
        <v>43945.333333333336</v>
      </c>
      <c r="K31" s="38" t="str">
        <f>"FY"&amp;RIGHT(YEAR(DATE(YEAR(FY20_Published367[[#This Row],[LNTP (6010)]]),MONTH(FY20_Published367[[#This Row],[LNTP (6010)]])+(7-1),1)),2)</f>
        <v>FY20</v>
      </c>
      <c r="L31" s="14" t="str">
        <f>"Q"&amp;CHOOSE(MONTH(FY20_Published367[[#This Row],[LNTP (6010)]]),3,3,3,4,4,4,1,1,1,2,2,2)</f>
        <v>Q4</v>
      </c>
      <c r="M31" s="42" t="s">
        <v>564</v>
      </c>
      <c r="N31" s="39" t="s">
        <v>591</v>
      </c>
      <c r="O31" s="39" t="s">
        <v>567</v>
      </c>
      <c r="P31" s="39" t="s">
        <v>592</v>
      </c>
      <c r="Q31" s="84" t="s">
        <v>807</v>
      </c>
    </row>
    <row r="32" spans="1:17">
      <c r="A32" s="71" t="s">
        <v>299</v>
      </c>
      <c r="B32" s="32" t="s">
        <v>315</v>
      </c>
      <c r="C32" s="33" t="s">
        <v>265</v>
      </c>
      <c r="D32" s="33" t="s">
        <v>0</v>
      </c>
      <c r="E32" s="46">
        <v>1870170</v>
      </c>
      <c r="F32" s="46">
        <v>3080299.9996295399</v>
      </c>
      <c r="G32" s="42">
        <v>43832.333333333336</v>
      </c>
      <c r="H32" s="38" t="str">
        <f>"FY"&amp;RIGHT(YEAR(DATE(YEAR(FY20_Published367[[#This Row],[Contract Bid - Start (5010)]]),MONTH(FY20_Published367[[#This Row],[Contract Bid - Start (5010)]])+(7-1),1)),2)</f>
        <v>FY20</v>
      </c>
      <c r="I32" s="14" t="str">
        <f>"Q"&amp;CHOOSE(MONTH(FY20_Published367[[#This Row],[Contract Bid - Start (5010)]]),3,3,3,4,4,4,1,1,1,2,2,2)</f>
        <v>Q3</v>
      </c>
      <c r="J32" s="42">
        <v>43979.333333333336</v>
      </c>
      <c r="K32" s="38" t="str">
        <f>"FY"&amp;RIGHT(YEAR(DATE(YEAR(FY20_Published367[[#This Row],[LNTP (6010)]]),MONTH(FY20_Published367[[#This Row],[LNTP (6010)]])+(7-1),1)),2)</f>
        <v>FY20</v>
      </c>
      <c r="L32" s="14" t="str">
        <f>"Q"&amp;CHOOSE(MONTH(FY20_Published367[[#This Row],[LNTP (6010)]]),3,3,3,4,4,4,1,1,1,2,2,2)</f>
        <v>Q4</v>
      </c>
      <c r="M32" s="42" t="s">
        <v>565</v>
      </c>
      <c r="N32" s="39" t="s">
        <v>591</v>
      </c>
      <c r="O32" s="39" t="s">
        <v>567</v>
      </c>
      <c r="P32" s="39" t="s">
        <v>579</v>
      </c>
      <c r="Q32" s="84" t="s">
        <v>807</v>
      </c>
    </row>
    <row r="33" spans="1:17">
      <c r="A33" s="71" t="s">
        <v>112</v>
      </c>
      <c r="B33" s="32" t="s">
        <v>197</v>
      </c>
      <c r="C33" s="33" t="s">
        <v>327</v>
      </c>
      <c r="D33" s="33" t="s">
        <v>241</v>
      </c>
      <c r="E33" s="86">
        <v>325000</v>
      </c>
      <c r="F33" s="46">
        <v>495904.99995000003</v>
      </c>
      <c r="G33" s="42">
        <v>43668.333333333336</v>
      </c>
      <c r="H33" s="38" t="str">
        <f>"FY"&amp;RIGHT(YEAR(DATE(YEAR(FY20_Published367[[#This Row],[Contract Bid - Start (5010)]]),MONTH(FY20_Published367[[#This Row],[Contract Bid - Start (5010)]])+(7-1),1)),2)</f>
        <v>FY20</v>
      </c>
      <c r="I33" s="14" t="str">
        <f>"Q"&amp;CHOOSE(MONTH(FY20_Published367[[#This Row],[Contract Bid - Start (5010)]]),3,3,3,4,4,4,1,1,1,2,2,2)</f>
        <v>Q1</v>
      </c>
      <c r="J33" s="42">
        <v>43739.333333333336</v>
      </c>
      <c r="K33" s="38" t="str">
        <f>"FY"&amp;RIGHT(YEAR(DATE(YEAR(FY20_Published367[[#This Row],[LNTP (6010)]]),MONTH(FY20_Published367[[#This Row],[LNTP (6010)]])+(7-1),1)),2)</f>
        <v>FY20</v>
      </c>
      <c r="L33" s="14" t="str">
        <f>"Q"&amp;CHOOSE(MONTH(FY20_Published367[[#This Row],[LNTP (6010)]]),3,3,3,4,4,4,1,1,1,2,2,2)</f>
        <v>Q2</v>
      </c>
      <c r="M33" s="42" t="s">
        <v>565</v>
      </c>
      <c r="N33" s="39" t="s">
        <v>591</v>
      </c>
      <c r="O33" s="39" t="s">
        <v>567</v>
      </c>
      <c r="P33" s="39" t="s">
        <v>602</v>
      </c>
      <c r="Q33" s="84" t="s">
        <v>806</v>
      </c>
    </row>
    <row r="34" spans="1:17">
      <c r="A34" s="71" t="s">
        <v>31</v>
      </c>
      <c r="B34" s="32" t="s">
        <v>230</v>
      </c>
      <c r="C34" s="33" t="s">
        <v>327</v>
      </c>
      <c r="D34" s="33" t="s">
        <v>241</v>
      </c>
      <c r="E34" s="46">
        <v>517500</v>
      </c>
      <c r="F34" s="46">
        <v>604999.99801296904</v>
      </c>
      <c r="G34" s="42">
        <v>43864.333333333336</v>
      </c>
      <c r="H34" s="38" t="str">
        <f>"FY"&amp;RIGHT(YEAR(DATE(YEAR(FY20_Published367[[#This Row],[Contract Bid - Start (5010)]]),MONTH(FY20_Published367[[#This Row],[Contract Bid - Start (5010)]])+(7-1),1)),2)</f>
        <v>FY20</v>
      </c>
      <c r="I34" s="14" t="str">
        <f>"Q"&amp;CHOOSE(MONTH(FY20_Published367[[#This Row],[Contract Bid - Start (5010)]]),3,3,3,4,4,4,1,1,1,2,2,2)</f>
        <v>Q3</v>
      </c>
      <c r="J34" s="42">
        <v>43958.333333333336</v>
      </c>
      <c r="K34" s="38" t="str">
        <f>"FY"&amp;RIGHT(YEAR(DATE(YEAR(FY20_Published367[[#This Row],[LNTP (6010)]]),MONTH(FY20_Published367[[#This Row],[LNTP (6010)]])+(7-1),1)),2)</f>
        <v>FY20</v>
      </c>
      <c r="L34" s="14" t="str">
        <f>"Q"&amp;CHOOSE(MONTH(FY20_Published367[[#This Row],[LNTP (6010)]]),3,3,3,4,4,4,1,1,1,2,2,2)</f>
        <v>Q4</v>
      </c>
      <c r="M34" s="42" t="s">
        <v>565</v>
      </c>
      <c r="N34" s="39" t="s">
        <v>591</v>
      </c>
      <c r="O34" s="39" t="s">
        <v>567</v>
      </c>
      <c r="P34" s="39" t="s">
        <v>602</v>
      </c>
      <c r="Q34" s="84" t="s">
        <v>806</v>
      </c>
    </row>
    <row r="35" spans="1:17">
      <c r="A35" s="69" t="s">
        <v>391</v>
      </c>
      <c r="B35" s="32" t="s">
        <v>305</v>
      </c>
      <c r="C35" s="33" t="s">
        <v>267</v>
      </c>
      <c r="D35" s="33" t="s">
        <v>0</v>
      </c>
      <c r="E35" s="46">
        <v>13497898</v>
      </c>
      <c r="F35" s="46">
        <v>18222161.999361899</v>
      </c>
      <c r="G35" s="42">
        <v>43601.333333333336</v>
      </c>
      <c r="H35" s="38" t="str">
        <f>"FY"&amp;RIGHT(YEAR(DATE(YEAR(FY20_Published367[[#This Row],[Contract Bid - Start (5010)]]),MONTH(FY20_Published367[[#This Row],[Contract Bid - Start (5010)]])+(7-1),1)),2)</f>
        <v>FY19</v>
      </c>
      <c r="I35" s="14" t="str">
        <f>"Q"&amp;CHOOSE(MONTH(FY20_Published367[[#This Row],[Contract Bid - Start (5010)]]),3,3,3,4,4,4,1,1,1,2,2,2)</f>
        <v>Q4</v>
      </c>
      <c r="J35" s="42">
        <v>43760.333333333336</v>
      </c>
      <c r="K35" s="38" t="str">
        <f>"FY"&amp;RIGHT(YEAR(DATE(YEAR(FY20_Published367[[#This Row],[LNTP (6010)]]),MONTH(FY20_Published367[[#This Row],[LNTP (6010)]])+(7-1),1)),2)</f>
        <v>FY20</v>
      </c>
      <c r="L35" s="14" t="str">
        <f>"Q"&amp;CHOOSE(MONTH(FY20_Published367[[#This Row],[LNTP (6010)]]),3,3,3,4,4,4,1,1,1,2,2,2)</f>
        <v>Q2</v>
      </c>
      <c r="M35" s="42" t="s">
        <v>565</v>
      </c>
      <c r="N35" s="39" t="s">
        <v>591</v>
      </c>
      <c r="O35" s="39" t="s">
        <v>567</v>
      </c>
      <c r="P35" s="39" t="s">
        <v>578</v>
      </c>
      <c r="Q35" s="84" t="s">
        <v>806</v>
      </c>
    </row>
    <row r="36" spans="1:17">
      <c r="A36" s="69" t="s">
        <v>135</v>
      </c>
      <c r="B36" s="32" t="s">
        <v>305</v>
      </c>
      <c r="C36" s="60" t="s">
        <v>267</v>
      </c>
      <c r="D36" s="33" t="s">
        <v>0</v>
      </c>
      <c r="E36" s="46">
        <v>1348999.3296306401</v>
      </c>
      <c r="F36" s="46">
        <v>1815854.32958064</v>
      </c>
      <c r="G36" s="62">
        <v>43601.333333333336</v>
      </c>
      <c r="H36" s="38" t="str">
        <f>"FY"&amp;RIGHT(YEAR(DATE(YEAR(FY20_Published367[[#This Row],[Contract Bid - Start (5010)]]),MONTH(FY20_Published367[[#This Row],[Contract Bid - Start (5010)]])+(7-1),1)),2)</f>
        <v>FY19</v>
      </c>
      <c r="I36" s="64" t="str">
        <f>"Q"&amp;CHOOSE(MONTH(FY20_Published367[[#This Row],[Contract Bid - Start (5010)]]),3,3,3,4,4,4,1,1,1,2,2,2)</f>
        <v>Q4</v>
      </c>
      <c r="J36" s="62">
        <v>43760.333333333336</v>
      </c>
      <c r="K36" s="38" t="str">
        <f>"FY"&amp;RIGHT(YEAR(DATE(YEAR(FY20_Published367[[#This Row],[LNTP (6010)]]),MONTH(FY20_Published367[[#This Row],[LNTP (6010)]])+(7-1),1)),2)</f>
        <v>FY20</v>
      </c>
      <c r="L36" s="64" t="str">
        <f>"Q"&amp;CHOOSE(MONTH(FY20_Published367[[#This Row],[LNTP (6010)]]),3,3,3,4,4,4,1,1,1,2,2,2)</f>
        <v>Q2</v>
      </c>
      <c r="M36" s="42" t="s">
        <v>565</v>
      </c>
      <c r="N36" s="39" t="s">
        <v>591</v>
      </c>
      <c r="O36" s="39" t="s">
        <v>567</v>
      </c>
      <c r="P36" s="39" t="s">
        <v>578</v>
      </c>
      <c r="Q36" s="84" t="s">
        <v>806</v>
      </c>
    </row>
    <row r="37" spans="1:17">
      <c r="A37" s="71" t="s">
        <v>136</v>
      </c>
      <c r="B37" s="32" t="s">
        <v>202</v>
      </c>
      <c r="C37" s="60" t="s">
        <v>327</v>
      </c>
      <c r="D37" s="60" t="s">
        <v>241</v>
      </c>
      <c r="E37" s="46">
        <v>450000</v>
      </c>
      <c r="F37" s="61">
        <v>622999.999985</v>
      </c>
      <c r="G37" s="62">
        <v>43864.333333333336</v>
      </c>
      <c r="H37" s="63" t="str">
        <f>"FY"&amp;RIGHT(YEAR(DATE(YEAR(FY20_Published367[[#This Row],[Contract Bid - Start (5010)]]),MONTH(FY20_Published367[[#This Row],[Contract Bid - Start (5010)]])+(7-1),1)),2)</f>
        <v>FY20</v>
      </c>
      <c r="I37" s="64" t="str">
        <f>"Q"&amp;CHOOSE(MONTH(FY20_Published367[[#This Row],[Contract Bid - Start (5010)]]),3,3,3,4,4,4,1,1,1,2,2,2)</f>
        <v>Q3</v>
      </c>
      <c r="J37" s="62">
        <v>43958.333333333336</v>
      </c>
      <c r="K37" s="63" t="str">
        <f>"FY"&amp;RIGHT(YEAR(DATE(YEAR(FY20_Published367[[#This Row],[LNTP (6010)]]),MONTH(FY20_Published367[[#This Row],[LNTP (6010)]])+(7-1),1)),2)</f>
        <v>FY20</v>
      </c>
      <c r="L37" s="64" t="str">
        <f>"Q"&amp;CHOOSE(MONTH(FY20_Published367[[#This Row],[LNTP (6010)]]),3,3,3,4,4,4,1,1,1,2,2,2)</f>
        <v>Q4</v>
      </c>
      <c r="M37" s="42" t="s">
        <v>565</v>
      </c>
      <c r="N37" s="39" t="s">
        <v>591</v>
      </c>
      <c r="O37" s="39" t="s">
        <v>567</v>
      </c>
      <c r="P37" s="39" t="s">
        <v>602</v>
      </c>
      <c r="Q37" s="84" t="s">
        <v>807</v>
      </c>
    </row>
    <row r="38" spans="1:17">
      <c r="A38" s="76" t="s">
        <v>143</v>
      </c>
      <c r="B38" s="32" t="s">
        <v>190</v>
      </c>
      <c r="C38" s="33" t="s">
        <v>327</v>
      </c>
      <c r="D38" s="33" t="s">
        <v>241</v>
      </c>
      <c r="E38" s="46">
        <v>480000</v>
      </c>
      <c r="F38" s="46">
        <v>679999.99999625003</v>
      </c>
      <c r="G38" s="42">
        <v>43997.333333333336</v>
      </c>
      <c r="H38" s="38" t="str">
        <f>"FY"&amp;RIGHT(YEAR(DATE(YEAR(FY20_Published367[[#This Row],[Contract Bid - Start (5010)]]),MONTH(FY20_Published367[[#This Row],[Contract Bid - Start (5010)]])+(7-1),1)),2)</f>
        <v>FY20</v>
      </c>
      <c r="I38" s="14" t="str">
        <f>"Q"&amp;CHOOSE(MONTH(FY20_Published367[[#This Row],[Contract Bid - Start (5010)]]),3,3,3,4,4,4,1,1,1,2,2,2)</f>
        <v>Q4</v>
      </c>
      <c r="J38" s="81">
        <v>44091.333333333336</v>
      </c>
      <c r="K38" s="38" t="str">
        <f>"FY"&amp;RIGHT(YEAR(DATE(YEAR(FY20_Published367[[#This Row],[LNTP (6010)]]),MONTH(FY20_Published367[[#This Row],[LNTP (6010)]])+(7-1),1)),2)</f>
        <v>FY21</v>
      </c>
      <c r="L38" s="14" t="str">
        <f>"Q"&amp;CHOOSE(MONTH(FY20_Published367[[#This Row],[LNTP (6010)]]),3,3,3,4,4,4,1,1,1,2,2,2)</f>
        <v>Q1</v>
      </c>
      <c r="M38" s="42" t="s">
        <v>565</v>
      </c>
      <c r="N38" s="39" t="s">
        <v>591</v>
      </c>
      <c r="O38" s="39" t="s">
        <v>567</v>
      </c>
      <c r="P38" s="39" t="s">
        <v>602</v>
      </c>
      <c r="Q38" s="84" t="s">
        <v>807</v>
      </c>
    </row>
    <row r="39" spans="1:17">
      <c r="A39" s="69" t="s">
        <v>393</v>
      </c>
      <c r="B39" s="32" t="s">
        <v>304</v>
      </c>
      <c r="C39" s="33" t="s">
        <v>267</v>
      </c>
      <c r="D39" s="33" t="s">
        <v>0</v>
      </c>
      <c r="E39" s="46">
        <v>7929999.9650118798</v>
      </c>
      <c r="F39" s="46">
        <v>10705499.627092101</v>
      </c>
      <c r="G39" s="42">
        <v>43777.333333333336</v>
      </c>
      <c r="H39" s="38" t="str">
        <f>"FY"&amp;RIGHT(YEAR(DATE(YEAR(FY20_Published367[[#This Row],[Contract Bid - Start (5010)]]),MONTH(FY20_Published367[[#This Row],[Contract Bid - Start (5010)]])+(7-1),1)),2)</f>
        <v>FY20</v>
      </c>
      <c r="I39" s="14" t="str">
        <f>"Q"&amp;CHOOSE(MONTH(FY20_Published367[[#This Row],[Contract Bid - Start (5010)]]),3,3,3,4,4,4,1,1,1,2,2,2)</f>
        <v>Q2</v>
      </c>
      <c r="J39" s="42">
        <v>43978.333333333336</v>
      </c>
      <c r="K39" s="38" t="str">
        <f>"FY"&amp;RIGHT(YEAR(DATE(YEAR(FY20_Published367[[#This Row],[LNTP (6010)]]),MONTH(FY20_Published367[[#This Row],[LNTP (6010)]])+(7-1),1)),2)</f>
        <v>FY20</v>
      </c>
      <c r="L39" s="14" t="str">
        <f>"Q"&amp;CHOOSE(MONTH(FY20_Published367[[#This Row],[LNTP (6010)]]),3,3,3,4,4,4,1,1,1,2,2,2)</f>
        <v>Q4</v>
      </c>
      <c r="M39" s="42" t="s">
        <v>565</v>
      </c>
      <c r="N39" s="39" t="s">
        <v>591</v>
      </c>
      <c r="O39" s="39" t="s">
        <v>567</v>
      </c>
      <c r="P39" s="39" t="s">
        <v>578</v>
      </c>
      <c r="Q39" s="84" t="s">
        <v>807</v>
      </c>
    </row>
    <row r="40" spans="1:17">
      <c r="A40" s="69" t="s">
        <v>6</v>
      </c>
      <c r="B40" s="32" t="s">
        <v>198</v>
      </c>
      <c r="C40" s="33" t="s">
        <v>267</v>
      </c>
      <c r="D40" s="33" t="s">
        <v>0</v>
      </c>
      <c r="E40" s="46">
        <v>999999.99699999997</v>
      </c>
      <c r="F40" s="46">
        <v>1349999.99666797</v>
      </c>
      <c r="G40" s="42">
        <v>43777.333333333336</v>
      </c>
      <c r="H40" s="38" t="str">
        <f>"FY"&amp;RIGHT(YEAR(DATE(YEAR(FY20_Published367[[#This Row],[Contract Bid - Start (5010)]]),MONTH(FY20_Published367[[#This Row],[Contract Bid - Start (5010)]])+(7-1),1)),2)</f>
        <v>FY20</v>
      </c>
      <c r="I40" s="14" t="str">
        <f>"Q"&amp;CHOOSE(MONTH(FY20_Published367[[#This Row],[Contract Bid - Start (5010)]]),3,3,3,4,4,4,1,1,1,2,2,2)</f>
        <v>Q2</v>
      </c>
      <c r="J40" s="42">
        <v>43978.333333333336</v>
      </c>
      <c r="K40" s="38" t="str">
        <f>"FY"&amp;RIGHT(YEAR(DATE(YEAR(FY20_Published367[[#This Row],[LNTP (6010)]]),MONTH(FY20_Published367[[#This Row],[LNTP (6010)]])+(7-1),1)),2)</f>
        <v>FY20</v>
      </c>
      <c r="L40" s="14" t="str">
        <f>"Q"&amp;CHOOSE(MONTH(FY20_Published367[[#This Row],[LNTP (6010)]]),3,3,3,4,4,4,1,1,1,2,2,2)</f>
        <v>Q4</v>
      </c>
      <c r="M40" s="42" t="s">
        <v>565</v>
      </c>
      <c r="N40" s="39" t="s">
        <v>591</v>
      </c>
      <c r="O40" s="39" t="s">
        <v>567</v>
      </c>
      <c r="P40" s="39" t="s">
        <v>578</v>
      </c>
      <c r="Q40" s="84" t="s">
        <v>807</v>
      </c>
    </row>
    <row r="41" spans="1:17">
      <c r="A41" s="69" t="s">
        <v>75</v>
      </c>
      <c r="B41" s="32" t="s">
        <v>216</v>
      </c>
      <c r="C41" s="60" t="s">
        <v>319</v>
      </c>
      <c r="D41" s="60" t="s">
        <v>0</v>
      </c>
      <c r="E41" s="46">
        <v>999999.99997531599</v>
      </c>
      <c r="F41" s="61">
        <v>1499999.9998190701</v>
      </c>
      <c r="G41" s="62">
        <v>43741.333333333336</v>
      </c>
      <c r="H41" s="63" t="str">
        <f>"FY"&amp;RIGHT(YEAR(DATE(YEAR(FY20_Published367[[#This Row],[Contract Bid - Start (5010)]]),MONTH(FY20_Published367[[#This Row],[Contract Bid - Start (5010)]])+(7-1),1)),2)</f>
        <v>FY20</v>
      </c>
      <c r="I41" s="64" t="str">
        <f>"Q"&amp;CHOOSE(MONTH(FY20_Published367[[#This Row],[Contract Bid - Start (5010)]]),3,3,3,4,4,4,1,1,1,2,2,2)</f>
        <v>Q2</v>
      </c>
      <c r="J41" s="62">
        <v>43770.333333333336</v>
      </c>
      <c r="K41" s="63" t="str">
        <f>"FY"&amp;RIGHT(YEAR(DATE(YEAR(FY20_Published367[[#This Row],[LNTP (6010)]]),MONTH(FY20_Published367[[#This Row],[LNTP (6010)]])+(7-1),1)),2)</f>
        <v>FY20</v>
      </c>
      <c r="L41" s="64" t="str">
        <f>"Q"&amp;CHOOSE(MONTH(FY20_Published367[[#This Row],[LNTP (6010)]]),3,3,3,4,4,4,1,1,1,2,2,2)</f>
        <v>Q2</v>
      </c>
      <c r="M41" s="42" t="s">
        <v>564</v>
      </c>
      <c r="N41" s="39" t="s">
        <v>591</v>
      </c>
      <c r="O41" s="39" t="s">
        <v>567</v>
      </c>
      <c r="P41" s="39" t="s">
        <v>593</v>
      </c>
      <c r="Q41" s="84" t="s">
        <v>806</v>
      </c>
    </row>
    <row r="42" spans="1:17">
      <c r="A42" s="69" t="s">
        <v>76</v>
      </c>
      <c r="B42" s="32" t="s">
        <v>217</v>
      </c>
      <c r="C42" s="60" t="s">
        <v>319</v>
      </c>
      <c r="D42" s="33" t="s">
        <v>0</v>
      </c>
      <c r="E42" s="46">
        <v>2331480.3599829702</v>
      </c>
      <c r="F42" s="46">
        <v>4200000.3578879097</v>
      </c>
      <c r="G42" s="62">
        <v>43686.333333333336</v>
      </c>
      <c r="H42" s="38" t="str">
        <f>"FY"&amp;RIGHT(YEAR(DATE(YEAR(FY20_Published367[[#This Row],[Contract Bid - Start (5010)]]),MONTH(FY20_Published367[[#This Row],[Contract Bid - Start (5010)]])+(7-1),1)),2)</f>
        <v>FY20</v>
      </c>
      <c r="I42" s="64" t="str">
        <f>"Q"&amp;CHOOSE(MONTH(FY20_Published367[[#This Row],[Contract Bid - Start (5010)]]),3,3,3,4,4,4,1,1,1,2,2,2)</f>
        <v>Q1</v>
      </c>
      <c r="J42" s="62">
        <v>43770.333333333336</v>
      </c>
      <c r="K42" s="38" t="str">
        <f>"FY"&amp;RIGHT(YEAR(DATE(YEAR(FY20_Published367[[#This Row],[LNTP (6010)]]),MONTH(FY20_Published367[[#This Row],[LNTP (6010)]])+(7-1),1)),2)</f>
        <v>FY20</v>
      </c>
      <c r="L42" s="64" t="str">
        <f>"Q"&amp;CHOOSE(MONTH(FY20_Published367[[#This Row],[LNTP (6010)]]),3,3,3,4,4,4,1,1,1,2,2,2)</f>
        <v>Q2</v>
      </c>
      <c r="M42" s="42" t="s">
        <v>564</v>
      </c>
      <c r="N42" s="39" t="s">
        <v>591</v>
      </c>
      <c r="O42" s="39" t="s">
        <v>567</v>
      </c>
      <c r="P42" s="39" t="s">
        <v>593</v>
      </c>
      <c r="Q42" s="84" t="s">
        <v>806</v>
      </c>
    </row>
    <row r="43" spans="1:17">
      <c r="A43" s="69" t="s">
        <v>254</v>
      </c>
      <c r="B43" s="32" t="s">
        <v>260</v>
      </c>
      <c r="C43" s="65" t="s">
        <v>268</v>
      </c>
      <c r="D43" s="66" t="s">
        <v>0</v>
      </c>
      <c r="E43" s="46">
        <v>1041250</v>
      </c>
      <c r="F43" s="46">
        <v>1751125.64554306</v>
      </c>
      <c r="G43" s="42">
        <v>43532.333333333336</v>
      </c>
      <c r="H43" s="38" t="str">
        <f>"FY"&amp;RIGHT(YEAR(DATE(YEAR(FY20_Published367[[#This Row],[Contract Bid - Start (5010)]]),MONTH(FY20_Published367[[#This Row],[Contract Bid - Start (5010)]])+(7-1),1)),2)</f>
        <v>FY19</v>
      </c>
      <c r="I43" s="67" t="str">
        <f>"Q"&amp;CHOOSE(MONTH(FY20_Published367[[#This Row],[Contract Bid - Start (5010)]]),3,3,3,4,4,4,1,1,1,2,2,2)</f>
        <v>Q3</v>
      </c>
      <c r="J43" s="50">
        <v>43663.333333333336</v>
      </c>
      <c r="K43" s="38" t="str">
        <f>"FY"&amp;RIGHT(YEAR(DATE(YEAR(FY20_Published367[[#This Row],[LNTP (6010)]]),MONTH(FY20_Published367[[#This Row],[LNTP (6010)]])+(7-1),1)),2)</f>
        <v>FY20</v>
      </c>
      <c r="L43" s="67" t="str">
        <f>"Q"&amp;CHOOSE(MONTH(FY20_Published367[[#This Row],[LNTP (6010)]]),3,3,3,4,4,4,1,1,1,2,2,2)</f>
        <v>Q1</v>
      </c>
      <c r="M43" s="42" t="s">
        <v>564</v>
      </c>
      <c r="N43" s="40" t="s">
        <v>591</v>
      </c>
      <c r="O43" s="39" t="s">
        <v>567</v>
      </c>
      <c r="P43" s="40" t="s">
        <v>593</v>
      </c>
      <c r="Q43" s="40" t="s">
        <v>806</v>
      </c>
    </row>
    <row r="44" spans="1:17">
      <c r="A44" s="71" t="s">
        <v>286</v>
      </c>
      <c r="B44" s="32" t="s">
        <v>311</v>
      </c>
      <c r="C44" s="60" t="s">
        <v>319</v>
      </c>
      <c r="D44" s="33" t="s">
        <v>0</v>
      </c>
      <c r="E44" s="46">
        <v>550000</v>
      </c>
      <c r="F44" s="46">
        <v>1114999.99942916</v>
      </c>
      <c r="G44" s="62">
        <v>43864.333333333336</v>
      </c>
      <c r="H44" s="38" t="str">
        <f>"FY"&amp;RIGHT(YEAR(DATE(YEAR(FY20_Published367[[#This Row],[Contract Bid - Start (5010)]]),MONTH(FY20_Published367[[#This Row],[Contract Bid - Start (5010)]])+(7-1),1)),2)</f>
        <v>FY20</v>
      </c>
      <c r="I44" s="64" t="str">
        <f>"Q"&amp;CHOOSE(MONTH(FY20_Published367[[#This Row],[Contract Bid - Start (5010)]]),3,3,3,4,4,4,1,1,1,2,2,2)</f>
        <v>Q3</v>
      </c>
      <c r="J44" s="62">
        <v>43951.333333333336</v>
      </c>
      <c r="K44" s="38" t="str">
        <f>"FY"&amp;RIGHT(YEAR(DATE(YEAR(FY20_Published367[[#This Row],[LNTP (6010)]]),MONTH(FY20_Published367[[#This Row],[LNTP (6010)]])+(7-1),1)),2)</f>
        <v>FY20</v>
      </c>
      <c r="L44" s="64" t="str">
        <f>"Q"&amp;CHOOSE(MONTH(FY20_Published367[[#This Row],[LNTP (6010)]]),3,3,3,4,4,4,1,1,1,2,2,2)</f>
        <v>Q4</v>
      </c>
      <c r="M44" s="42" t="s">
        <v>564</v>
      </c>
      <c r="N44" s="39" t="s">
        <v>591</v>
      </c>
      <c r="O44" s="39" t="s">
        <v>567</v>
      </c>
      <c r="P44" s="39" t="s">
        <v>598</v>
      </c>
      <c r="Q44" s="84" t="s">
        <v>807</v>
      </c>
    </row>
    <row r="45" spans="1:17">
      <c r="A45" s="71" t="s">
        <v>287</v>
      </c>
      <c r="B45" s="32" t="s">
        <v>312</v>
      </c>
      <c r="C45" s="33" t="s">
        <v>319</v>
      </c>
      <c r="D45" s="33" t="s">
        <v>0</v>
      </c>
      <c r="E45" s="46">
        <v>1000000</v>
      </c>
      <c r="F45" s="46">
        <v>1587999.9993954201</v>
      </c>
      <c r="G45" s="42">
        <v>43551.333333333336</v>
      </c>
      <c r="H45" s="38" t="str">
        <f>"FY"&amp;RIGHT(YEAR(DATE(YEAR(FY20_Published367[[#This Row],[Contract Bid - Start (5010)]]),MONTH(FY20_Published367[[#This Row],[Contract Bid - Start (5010)]])+(7-1),1)),2)</f>
        <v>FY19</v>
      </c>
      <c r="I45" s="14" t="str">
        <f>"Q"&amp;CHOOSE(MONTH(FY20_Published367[[#This Row],[Contract Bid - Start (5010)]]),3,3,3,4,4,4,1,1,1,2,2,2)</f>
        <v>Q3</v>
      </c>
      <c r="J45" s="42">
        <v>43661.333333333336</v>
      </c>
      <c r="K45" s="38" t="str">
        <f>"FY"&amp;RIGHT(YEAR(DATE(YEAR(FY20_Published367[[#This Row],[LNTP (6010)]]),MONTH(FY20_Published367[[#This Row],[LNTP (6010)]])+(7-1),1)),2)</f>
        <v>FY20</v>
      </c>
      <c r="L45" s="14" t="str">
        <f>"Q"&amp;CHOOSE(MONTH(FY20_Published367[[#This Row],[LNTP (6010)]]),3,3,3,4,4,4,1,1,1,2,2,2)</f>
        <v>Q1</v>
      </c>
      <c r="M45" s="42" t="s">
        <v>564</v>
      </c>
      <c r="N45" s="39" t="s">
        <v>591</v>
      </c>
      <c r="O45" s="39" t="s">
        <v>567</v>
      </c>
      <c r="P45" s="39" t="s">
        <v>598</v>
      </c>
      <c r="Q45" s="84" t="s">
        <v>806</v>
      </c>
    </row>
    <row r="46" spans="1:17">
      <c r="A46" s="72" t="s">
        <v>115</v>
      </c>
      <c r="B46" s="32" t="s">
        <v>612</v>
      </c>
      <c r="C46" s="33" t="s">
        <v>327</v>
      </c>
      <c r="D46" s="33" t="s">
        <v>241</v>
      </c>
      <c r="E46" s="46">
        <v>64800</v>
      </c>
      <c r="F46" s="46">
        <v>72000</v>
      </c>
      <c r="G46" s="42">
        <v>43693.333333333336</v>
      </c>
      <c r="H46" s="38" t="str">
        <f>"FY"&amp;RIGHT(YEAR(DATE(YEAR(FY20_Published367[[#This Row],[Contract Bid - Start (5010)]]),MONTH(FY20_Published367[[#This Row],[Contract Bid - Start (5010)]])+(7-1),1)),2)</f>
        <v>FY20</v>
      </c>
      <c r="I46" s="14" t="str">
        <f>"Q"&amp;CHOOSE(MONTH(FY20_Published367[[#This Row],[Contract Bid - Start (5010)]]),3,3,3,4,4,4,1,1,1,2,2,2)</f>
        <v>Q1</v>
      </c>
      <c r="J46" s="81">
        <v>43712.333333333336</v>
      </c>
      <c r="K46" s="38" t="str">
        <f>"FY"&amp;RIGHT(YEAR(DATE(YEAR(FY20_Published367[[#This Row],[LNTP (6010)]]),MONTH(FY20_Published367[[#This Row],[LNTP (6010)]])+(7-1),1)),2)</f>
        <v>FY20</v>
      </c>
      <c r="L46" s="14" t="str">
        <f>"Q"&amp;CHOOSE(MONTH(FY20_Published367[[#This Row],[LNTP (6010)]]),3,3,3,4,4,4,1,1,1,2,2,2)</f>
        <v>Q1</v>
      </c>
      <c r="M46" s="42" t="s">
        <v>565</v>
      </c>
      <c r="N46" s="39" t="s">
        <v>591</v>
      </c>
      <c r="O46" s="39" t="s">
        <v>567</v>
      </c>
      <c r="P46" s="39" t="s">
        <v>602</v>
      </c>
      <c r="Q46" s="84" t="s">
        <v>806</v>
      </c>
    </row>
    <row r="47" spans="1:17">
      <c r="A47" s="71" t="s">
        <v>125</v>
      </c>
      <c r="B47" s="32" t="s">
        <v>214</v>
      </c>
      <c r="C47" s="33" t="s">
        <v>327</v>
      </c>
      <c r="D47" s="33" t="s">
        <v>241</v>
      </c>
      <c r="E47" s="46">
        <v>363620</v>
      </c>
      <c r="F47" s="46">
        <v>500000</v>
      </c>
      <c r="G47" s="81">
        <v>43864.333333333336</v>
      </c>
      <c r="H47" s="38" t="str">
        <f>"FY"&amp;RIGHT(YEAR(DATE(YEAR(FY20_Published367[[#This Row],[Contract Bid - Start (5010)]]),MONTH(FY20_Published367[[#This Row],[Contract Bid - Start (5010)]])+(7-1),1)),2)</f>
        <v>FY20</v>
      </c>
      <c r="I47" s="14" t="str">
        <f>"Q"&amp;CHOOSE(MONTH(FY20_Published367[[#This Row],[Contract Bid - Start (5010)]]),3,3,3,4,4,4,1,1,1,2,2,2)</f>
        <v>Q3</v>
      </c>
      <c r="J47" s="77">
        <v>43784</v>
      </c>
      <c r="K47" s="38" t="str">
        <f>"FY"&amp;RIGHT(YEAR(DATE(YEAR(FY20_Published367[[#This Row],[LNTP (6010)]]),MONTH(FY20_Published367[[#This Row],[LNTP (6010)]])+(7-1),1)),2)</f>
        <v>FY20</v>
      </c>
      <c r="L47" s="14" t="str">
        <f>"Q"&amp;CHOOSE(MONTH(FY20_Published367[[#This Row],[LNTP (6010)]]),3,3,3,4,4,4,1,1,1,2,2,2)</f>
        <v>Q2</v>
      </c>
      <c r="M47" s="42" t="s">
        <v>565</v>
      </c>
      <c r="N47" s="39" t="s">
        <v>591</v>
      </c>
      <c r="O47" s="39" t="s">
        <v>567</v>
      </c>
      <c r="P47" s="39" t="s">
        <v>602</v>
      </c>
      <c r="Q47" s="84" t="s">
        <v>807</v>
      </c>
    </row>
    <row r="48" spans="1:17">
      <c r="A48" s="104" t="s">
        <v>124</v>
      </c>
      <c r="B48" s="32" t="s">
        <v>213</v>
      </c>
      <c r="C48" s="33" t="s">
        <v>327</v>
      </c>
      <c r="D48" s="33" t="s">
        <v>241</v>
      </c>
      <c r="E48" s="46">
        <v>363620</v>
      </c>
      <c r="F48" s="46">
        <v>500000</v>
      </c>
      <c r="G48" s="81">
        <v>43711.333333333336</v>
      </c>
      <c r="H48" s="38" t="str">
        <f>"FY"&amp;RIGHT(YEAR(DATE(YEAR(FY20_Published367[[#This Row],[Contract Bid - Start (5010)]]),MONTH(FY20_Published367[[#This Row],[Contract Bid - Start (5010)]])+(7-1),1)),2)</f>
        <v>FY20</v>
      </c>
      <c r="I48" s="14" t="str">
        <f>"Q"&amp;CHOOSE(MONTH(FY20_Published367[[#This Row],[Contract Bid - Start (5010)]]),3,3,3,4,4,4,1,1,1,2,2,2)</f>
        <v>Q1</v>
      </c>
      <c r="J48" s="77">
        <v>43784</v>
      </c>
      <c r="K48" s="38" t="str">
        <f>"FY"&amp;RIGHT(YEAR(DATE(YEAR(FY20_Published367[[#This Row],[LNTP (6010)]]),MONTH(FY20_Published367[[#This Row],[LNTP (6010)]])+(7-1),1)),2)</f>
        <v>FY20</v>
      </c>
      <c r="L48" s="14" t="str">
        <f>"Q"&amp;CHOOSE(MONTH(FY20_Published367[[#This Row],[LNTP (6010)]]),3,3,3,4,4,4,1,1,1,2,2,2)</f>
        <v>Q2</v>
      </c>
      <c r="M48" s="42" t="s">
        <v>565</v>
      </c>
      <c r="N48" s="39" t="s">
        <v>591</v>
      </c>
      <c r="O48" s="39" t="s">
        <v>567</v>
      </c>
      <c r="P48" s="39" t="s">
        <v>602</v>
      </c>
      <c r="Q48" s="84" t="s">
        <v>806</v>
      </c>
    </row>
    <row r="49" spans="1:17">
      <c r="A49" s="70" t="s">
        <v>300</v>
      </c>
      <c r="B49" s="32" t="s">
        <v>587</v>
      </c>
      <c r="C49" s="33" t="s">
        <v>263</v>
      </c>
      <c r="D49" s="33" t="s">
        <v>241</v>
      </c>
      <c r="E49" s="86">
        <v>385308</v>
      </c>
      <c r="F49" s="46">
        <v>100000</v>
      </c>
      <c r="G49" s="42">
        <v>43704.333333333336</v>
      </c>
      <c r="H49" s="38" t="str">
        <f>"FY"&amp;RIGHT(YEAR(DATE(YEAR(FY20_Published367[[#This Row],[Contract Bid - Start (5010)]]),MONTH(FY20_Published367[[#This Row],[Contract Bid - Start (5010)]])+(7-1),1)),2)</f>
        <v>FY20</v>
      </c>
      <c r="I49" s="14" t="str">
        <f>"Q"&amp;CHOOSE(MONTH(FY20_Published367[[#This Row],[Contract Bid - Start (5010)]]),3,3,3,4,4,4,1,1,1,2,2,2)</f>
        <v>Q1</v>
      </c>
      <c r="J49" s="42">
        <v>43734.333333333336</v>
      </c>
      <c r="K49" s="38" t="str">
        <f>"FY"&amp;RIGHT(YEAR(DATE(YEAR(FY20_Published367[[#This Row],[LNTP (6010)]]),MONTH(FY20_Published367[[#This Row],[LNTP (6010)]])+(7-1),1)),2)</f>
        <v>FY20</v>
      </c>
      <c r="L49" s="14" t="str">
        <f>"Q"&amp;CHOOSE(MONTH(FY20_Published367[[#This Row],[LNTP (6010)]]),3,3,3,4,4,4,1,1,1,2,2,2)</f>
        <v>Q1</v>
      </c>
      <c r="M49" s="42" t="s">
        <v>565</v>
      </c>
      <c r="N49" s="39" t="s">
        <v>591</v>
      </c>
      <c r="O49" s="39" t="s">
        <v>567</v>
      </c>
      <c r="P49" s="39" t="s">
        <v>594</v>
      </c>
      <c r="Q49" s="84" t="s">
        <v>806</v>
      </c>
    </row>
    <row r="50" spans="1:17">
      <c r="A50" s="71" t="s">
        <v>253</v>
      </c>
      <c r="B50" s="32" t="s">
        <v>259</v>
      </c>
      <c r="C50" s="33" t="s">
        <v>267</v>
      </c>
      <c r="D50" s="33" t="s">
        <v>262</v>
      </c>
      <c r="E50" s="46">
        <v>3500000</v>
      </c>
      <c r="F50" s="46">
        <v>4016323.49</v>
      </c>
      <c r="G50" s="42">
        <v>43685.333333333336</v>
      </c>
      <c r="H50" s="38" t="str">
        <f>"FY"&amp;RIGHT(YEAR(DATE(YEAR(FY20_Published367[[#This Row],[Contract Bid - Start (5010)]]),MONTH(FY20_Published367[[#This Row],[Contract Bid - Start (5010)]])+(7-1),1)),2)</f>
        <v>FY20</v>
      </c>
      <c r="I50" s="14" t="str">
        <f>"Q"&amp;CHOOSE(MONTH(FY20_Published367[[#This Row],[Contract Bid - Start (5010)]]),3,3,3,4,4,4,1,1,1,2,2,2)</f>
        <v>Q1</v>
      </c>
      <c r="J50" s="42">
        <v>43689.333333333336</v>
      </c>
      <c r="K50" s="38" t="str">
        <f>"FY"&amp;RIGHT(YEAR(DATE(YEAR(FY20_Published367[[#This Row],[LNTP (6010)]]),MONTH(FY20_Published367[[#This Row],[LNTP (6010)]])+(7-1),1)),2)</f>
        <v>FY20</v>
      </c>
      <c r="L50" s="14" t="str">
        <f>"Q"&amp;CHOOSE(MONTH(FY20_Published367[[#This Row],[LNTP (6010)]]),3,3,3,4,4,4,1,1,1,2,2,2)</f>
        <v>Q1</v>
      </c>
      <c r="M50" s="42" t="s">
        <v>564</v>
      </c>
      <c r="N50" s="39" t="s">
        <v>591</v>
      </c>
      <c r="O50" s="39" t="s">
        <v>567</v>
      </c>
      <c r="P50" s="39" t="s">
        <v>595</v>
      </c>
      <c r="Q50" s="84" t="s">
        <v>806</v>
      </c>
    </row>
    <row r="51" spans="1:17">
      <c r="A51" s="70" t="s">
        <v>301</v>
      </c>
      <c r="B51" s="32" t="s">
        <v>662</v>
      </c>
      <c r="C51" s="33" t="s">
        <v>263</v>
      </c>
      <c r="D51" s="33" t="s">
        <v>261</v>
      </c>
      <c r="E51" s="46">
        <v>215000</v>
      </c>
      <c r="F51" s="46">
        <v>487999.99979830498</v>
      </c>
      <c r="G51" s="42">
        <v>38362.333333333336</v>
      </c>
      <c r="H51" s="38" t="str">
        <f>"FY"&amp;RIGHT(YEAR(DATE(YEAR(FY20_Published367[[#This Row],[Contract Bid - Start (5010)]]),MONTH(FY20_Published367[[#This Row],[Contract Bid - Start (5010)]])+(7-1),1)),2)</f>
        <v>FY05</v>
      </c>
      <c r="I51" s="14" t="str">
        <f>"Q"&amp;CHOOSE(MONTH(FY20_Published367[[#This Row],[Contract Bid - Start (5010)]]),3,3,3,4,4,4,1,1,1,2,2,2)</f>
        <v>Q3</v>
      </c>
      <c r="J51" s="42">
        <v>43769.333333333336</v>
      </c>
      <c r="K51" s="38" t="str">
        <f>"FY"&amp;RIGHT(YEAR(DATE(YEAR(FY20_Published367[[#This Row],[LNTP (6010)]]),MONTH(FY20_Published367[[#This Row],[LNTP (6010)]])+(7-1),1)),2)</f>
        <v>FY20</v>
      </c>
      <c r="L51" s="14" t="str">
        <f>"Q"&amp;CHOOSE(MONTH(FY20_Published367[[#This Row],[LNTP (6010)]]),3,3,3,4,4,4,1,1,1,2,2,2)</f>
        <v>Q2</v>
      </c>
      <c r="M51" s="42" t="s">
        <v>796</v>
      </c>
      <c r="N51" s="39" t="s">
        <v>591</v>
      </c>
      <c r="O51" s="39" t="s">
        <v>568</v>
      </c>
      <c r="P51" s="39" t="s">
        <v>797</v>
      </c>
      <c r="Q51" s="84" t="s">
        <v>808</v>
      </c>
    </row>
    <row r="52" spans="1:17">
      <c r="A52" s="71" t="s">
        <v>74</v>
      </c>
      <c r="B52" s="32" t="s">
        <v>193</v>
      </c>
      <c r="C52" s="60" t="s">
        <v>327</v>
      </c>
      <c r="D52" s="60" t="s">
        <v>0</v>
      </c>
      <c r="E52" s="46">
        <v>3585000</v>
      </c>
      <c r="F52" s="61">
        <v>4024230.9991133702</v>
      </c>
      <c r="G52" s="62">
        <v>43542.333333333336</v>
      </c>
      <c r="H52" s="63" t="str">
        <f>"FY"&amp;RIGHT(YEAR(DATE(YEAR(FY20_Published367[[#This Row],[Contract Bid - Start (5010)]]),MONTH(FY20_Published367[[#This Row],[Contract Bid - Start (5010)]])+(7-1),1)),2)</f>
        <v>FY19</v>
      </c>
      <c r="I52" s="64" t="str">
        <f>"Q"&amp;CHOOSE(MONTH(FY20_Published367[[#This Row],[Contract Bid - Start (5010)]]),3,3,3,4,4,4,1,1,1,2,2,2)</f>
        <v>Q3</v>
      </c>
      <c r="J52" s="62">
        <v>43907.333333333336</v>
      </c>
      <c r="K52" s="63" t="str">
        <f>"FY"&amp;RIGHT(YEAR(DATE(YEAR(FY20_Published367[[#This Row],[LNTP (6010)]]),MONTH(FY20_Published367[[#This Row],[LNTP (6010)]])+(7-1),1)),2)</f>
        <v>FY20</v>
      </c>
      <c r="L52" s="64" t="str">
        <f>"Q"&amp;CHOOSE(MONTH(FY20_Published367[[#This Row],[LNTP (6010)]]),3,3,3,4,4,4,1,1,1,2,2,2)</f>
        <v>Q3</v>
      </c>
      <c r="M52" s="42" t="s">
        <v>566</v>
      </c>
      <c r="N52" s="39" t="s">
        <v>591</v>
      </c>
      <c r="O52" s="39" t="s">
        <v>567</v>
      </c>
      <c r="P52" s="39" t="s">
        <v>577</v>
      </c>
      <c r="Q52" s="84" t="s">
        <v>807</v>
      </c>
    </row>
    <row r="53" spans="1:17">
      <c r="A53" s="71" t="s">
        <v>114</v>
      </c>
      <c r="B53" s="32" t="s">
        <v>608</v>
      </c>
      <c r="C53" s="33" t="s">
        <v>327</v>
      </c>
      <c r="D53" s="33" t="s">
        <v>241</v>
      </c>
      <c r="E53" s="46">
        <v>54000</v>
      </c>
      <c r="F53" s="46">
        <v>60000</v>
      </c>
      <c r="G53" s="42">
        <v>43829.333333333336</v>
      </c>
      <c r="H53" s="38" t="str">
        <f>"FY"&amp;RIGHT(YEAR(DATE(YEAR(FY20_Published367[[#This Row],[Contract Bid - Start (5010)]]),MONTH(FY20_Published367[[#This Row],[Contract Bid - Start (5010)]])+(7-1),1)),2)</f>
        <v>FY20</v>
      </c>
      <c r="I53" s="14" t="str">
        <f>"Q"&amp;CHOOSE(MONTH(FY20_Published367[[#This Row],[Contract Bid - Start (5010)]]),3,3,3,4,4,4,1,1,1,2,2,2)</f>
        <v>Q2</v>
      </c>
      <c r="J53" s="42">
        <v>43864.333333333336</v>
      </c>
      <c r="K53" s="38" t="str">
        <f>"FY"&amp;RIGHT(YEAR(DATE(YEAR(FY20_Published367[[#This Row],[LNTP (6010)]]),MONTH(FY20_Published367[[#This Row],[LNTP (6010)]])+(7-1),1)),2)</f>
        <v>FY20</v>
      </c>
      <c r="L53" s="14" t="str">
        <f>"Q"&amp;CHOOSE(MONTH(FY20_Published367[[#This Row],[LNTP (6010)]]),3,3,3,4,4,4,1,1,1,2,2,2)</f>
        <v>Q3</v>
      </c>
      <c r="M53" s="42" t="s">
        <v>565</v>
      </c>
      <c r="N53" s="39" t="s">
        <v>591</v>
      </c>
      <c r="O53" s="39" t="s">
        <v>567</v>
      </c>
      <c r="P53" s="39" t="s">
        <v>602</v>
      </c>
      <c r="Q53" s="84" t="s">
        <v>806</v>
      </c>
    </row>
    <row r="54" spans="1:17">
      <c r="A54" s="71" t="s">
        <v>302</v>
      </c>
      <c r="B54" s="32" t="s">
        <v>316</v>
      </c>
      <c r="C54" s="33" t="s">
        <v>321</v>
      </c>
      <c r="D54" s="33" t="s">
        <v>322</v>
      </c>
      <c r="E54" s="46">
        <v>5069999.9685045499</v>
      </c>
      <c r="F54" s="46">
        <v>15099999.9685045</v>
      </c>
      <c r="G54" s="42">
        <v>43678.333333333336</v>
      </c>
      <c r="H54" s="38" t="str">
        <f>"FY"&amp;RIGHT(YEAR(DATE(YEAR(FY20_Published367[[#This Row],[Contract Bid - Start (5010)]]),MONTH(FY20_Published367[[#This Row],[Contract Bid - Start (5010)]])+(7-1),1)),2)</f>
        <v>FY20</v>
      </c>
      <c r="I54" s="14" t="str">
        <f>"Q"&amp;CHOOSE(MONTH(FY20_Published367[[#This Row],[Contract Bid - Start (5010)]]),3,3,3,4,4,4,1,1,1,2,2,2)</f>
        <v>Q1</v>
      </c>
      <c r="J54" s="42">
        <v>43906.333333333336</v>
      </c>
      <c r="K54" s="38" t="str">
        <f>"FY"&amp;RIGHT(YEAR(DATE(YEAR(FY20_Published367[[#This Row],[LNTP (6010)]]),MONTH(FY20_Published367[[#This Row],[LNTP (6010)]])+(7-1),1)),2)</f>
        <v>FY20</v>
      </c>
      <c r="L54" s="14" t="str">
        <f>"Q"&amp;CHOOSE(MONTH(FY20_Published367[[#This Row],[LNTP (6010)]]),3,3,3,4,4,4,1,1,1,2,2,2)</f>
        <v>Q3</v>
      </c>
      <c r="M54" s="42" t="s">
        <v>564</v>
      </c>
      <c r="N54" s="39" t="s">
        <v>591</v>
      </c>
      <c r="O54" s="39" t="s">
        <v>567</v>
      </c>
      <c r="P54" s="39" t="s">
        <v>659</v>
      </c>
      <c r="Q54" s="84" t="s">
        <v>807</v>
      </c>
    </row>
    <row r="55" spans="1:17">
      <c r="A55" s="104" t="s">
        <v>145</v>
      </c>
      <c r="B55" s="32" t="s">
        <v>203</v>
      </c>
      <c r="C55" s="33" t="s">
        <v>327</v>
      </c>
      <c r="D55" s="33" t="s">
        <v>241</v>
      </c>
      <c r="E55" s="46">
        <v>422808.85</v>
      </c>
      <c r="F55" s="46">
        <v>521808.84996249998</v>
      </c>
      <c r="G55" s="42">
        <v>43864.333333333336</v>
      </c>
      <c r="H55" s="38" t="str">
        <f>"FY"&amp;RIGHT(YEAR(DATE(YEAR(FY20_Published367[[#This Row],[Contract Bid - Start (5010)]]),MONTH(FY20_Published367[[#This Row],[Contract Bid - Start (5010)]])+(7-1),1)),2)</f>
        <v>FY20</v>
      </c>
      <c r="I55" s="14" t="str">
        <f>"Q"&amp;CHOOSE(MONTH(FY20_Published367[[#This Row],[Contract Bid - Start (5010)]]),3,3,3,4,4,4,1,1,1,2,2,2)</f>
        <v>Q3</v>
      </c>
      <c r="J55" s="42">
        <v>43991.333333333336</v>
      </c>
      <c r="K55" s="38" t="str">
        <f>"FY"&amp;RIGHT(YEAR(DATE(YEAR(FY20_Published367[[#This Row],[LNTP (6010)]]),MONTH(FY20_Published367[[#This Row],[LNTP (6010)]])+(7-1),1)),2)</f>
        <v>FY20</v>
      </c>
      <c r="L55" s="14" t="str">
        <f>"Q"&amp;CHOOSE(MONTH(FY20_Published367[[#This Row],[LNTP (6010)]]),3,3,3,4,4,4,1,1,1,2,2,2)</f>
        <v>Q4</v>
      </c>
      <c r="M55" s="42" t="s">
        <v>565</v>
      </c>
      <c r="N55" s="39" t="s">
        <v>591</v>
      </c>
      <c r="O55" s="39" t="s">
        <v>567</v>
      </c>
      <c r="P55" s="39" t="s">
        <v>602</v>
      </c>
      <c r="Q55" s="84" t="s">
        <v>807</v>
      </c>
    </row>
    <row r="56" spans="1:17">
      <c r="A56" s="69" t="s">
        <v>67</v>
      </c>
      <c r="B56" s="32" t="s">
        <v>170</v>
      </c>
      <c r="C56" s="33" t="s">
        <v>327</v>
      </c>
      <c r="D56" s="33" t="s">
        <v>0</v>
      </c>
      <c r="E56" s="46">
        <v>2500000</v>
      </c>
      <c r="F56" s="46">
        <v>3375000</v>
      </c>
      <c r="G56" s="42">
        <v>43893</v>
      </c>
      <c r="H56" s="38" t="s">
        <v>557</v>
      </c>
      <c r="I56" s="14" t="s">
        <v>243</v>
      </c>
      <c r="J56" s="42">
        <v>43997</v>
      </c>
      <c r="K56" s="38" t="s">
        <v>557</v>
      </c>
      <c r="L56" s="14" t="s">
        <v>245</v>
      </c>
      <c r="M56" s="42" t="s">
        <v>565</v>
      </c>
      <c r="N56" s="39" t="s">
        <v>591</v>
      </c>
      <c r="O56" s="39" t="s">
        <v>567</v>
      </c>
      <c r="P56" s="39" t="s">
        <v>578</v>
      </c>
      <c r="Q56" s="84" t="s">
        <v>807</v>
      </c>
    </row>
    <row r="57" spans="1:17">
      <c r="A57" s="69" t="s">
        <v>395</v>
      </c>
      <c r="B57" s="32" t="s">
        <v>589</v>
      </c>
      <c r="C57" s="33" t="s">
        <v>267</v>
      </c>
      <c r="D57" s="33" t="s">
        <v>0</v>
      </c>
      <c r="E57" s="46">
        <v>2306978.2041007602</v>
      </c>
      <c r="F57" s="46">
        <v>8436978.2022447009</v>
      </c>
      <c r="G57" s="42">
        <v>43642.333333333336</v>
      </c>
      <c r="H57" s="38" t="str">
        <f>"FY"&amp;RIGHT(YEAR(DATE(YEAR(FY20_Published367[[#This Row],[Contract Bid - Start (5010)]]),MONTH(FY20_Published367[[#This Row],[Contract Bid - Start (5010)]])+(7-1),1)),2)</f>
        <v>FY19</v>
      </c>
      <c r="I57" s="14" t="str">
        <f>"Q"&amp;CHOOSE(MONTH(FY20_Published367[[#This Row],[Contract Bid - Start (5010)]]),3,3,3,4,4,4,1,1,1,2,2,2)</f>
        <v>Q4</v>
      </c>
      <c r="J57" s="42">
        <v>43783.333333333336</v>
      </c>
      <c r="K57" s="38" t="str">
        <f>"FY"&amp;RIGHT(YEAR(DATE(YEAR(FY20_Published367[[#This Row],[LNTP (6010)]]),MONTH(FY20_Published367[[#This Row],[LNTP (6010)]])+(7-1),1)),2)</f>
        <v>FY20</v>
      </c>
      <c r="L57" s="14" t="str">
        <f>"Q"&amp;CHOOSE(MONTH(FY20_Published367[[#This Row],[LNTP (6010)]]),3,3,3,4,4,4,1,1,1,2,2,2)</f>
        <v>Q2</v>
      </c>
      <c r="M57" s="42" t="s">
        <v>565</v>
      </c>
      <c r="N57" s="39" t="s">
        <v>591</v>
      </c>
      <c r="O57" s="39" t="s">
        <v>567</v>
      </c>
      <c r="P57" s="39" t="s">
        <v>578</v>
      </c>
      <c r="Q57" s="84" t="s">
        <v>806</v>
      </c>
    </row>
    <row r="58" spans="1:17">
      <c r="A58" s="69" t="s">
        <v>107</v>
      </c>
      <c r="B58" s="32" t="s">
        <v>179</v>
      </c>
      <c r="C58" s="33" t="s">
        <v>320</v>
      </c>
      <c r="D58" s="33" t="s">
        <v>0</v>
      </c>
      <c r="E58" s="46">
        <v>106912</v>
      </c>
      <c r="F58" s="46">
        <v>144329</v>
      </c>
      <c r="G58" s="42">
        <v>43843.333333333336</v>
      </c>
      <c r="H58" s="38" t="str">
        <f>"FY"&amp;RIGHT(YEAR(DATE(YEAR(FY20_Published367[[#This Row],[Contract Bid - Start (5010)]]),MONTH(FY20_Published367[[#This Row],[Contract Bid - Start (5010)]])+(7-1),1)),2)</f>
        <v>FY20</v>
      </c>
      <c r="I58" s="14" t="str">
        <f>"Q"&amp;CHOOSE(MONTH(FY20_Published367[[#This Row],[Contract Bid - Start (5010)]]),3,3,3,4,4,4,1,1,1,2,2,2)</f>
        <v>Q3</v>
      </c>
      <c r="J58" s="42">
        <v>43973.333333333336</v>
      </c>
      <c r="K58" s="38" t="str">
        <f>"FY"&amp;RIGHT(YEAR(DATE(YEAR(FY20_Published367[[#This Row],[LNTP (6010)]]),MONTH(FY20_Published367[[#This Row],[LNTP (6010)]])+(7-1),1)),2)</f>
        <v>FY20</v>
      </c>
      <c r="L58" s="14" t="str">
        <f>"Q"&amp;CHOOSE(MONTH(FY20_Published367[[#This Row],[LNTP (6010)]]),3,3,3,4,4,4,1,1,1,2,2,2)</f>
        <v>Q4</v>
      </c>
      <c r="M58" s="42" t="s">
        <v>565</v>
      </c>
      <c r="N58" s="39" t="s">
        <v>591</v>
      </c>
      <c r="O58" s="39" t="s">
        <v>567</v>
      </c>
      <c r="P58" s="39" t="s">
        <v>578</v>
      </c>
      <c r="Q58" s="84" t="s">
        <v>807</v>
      </c>
    </row>
    <row r="59" spans="1:17">
      <c r="A59" s="71" t="s">
        <v>146</v>
      </c>
      <c r="B59" s="32" t="s">
        <v>204</v>
      </c>
      <c r="C59" s="33" t="s">
        <v>327</v>
      </c>
      <c r="D59" s="33" t="s">
        <v>241</v>
      </c>
      <c r="E59" s="46">
        <v>90344</v>
      </c>
      <c r="F59" s="46">
        <v>142046.999965</v>
      </c>
      <c r="G59" s="42">
        <v>43899.333333333336</v>
      </c>
      <c r="H59" s="38" t="str">
        <f>"FY"&amp;RIGHT(YEAR(DATE(YEAR(FY20_Published367[[#This Row],[Contract Bid - Start (5010)]]),MONTH(FY20_Published367[[#This Row],[Contract Bid - Start (5010)]])+(7-1),1)),2)</f>
        <v>FY20</v>
      </c>
      <c r="I59" s="14" t="str">
        <f>"Q"&amp;CHOOSE(MONTH(FY20_Published367[[#This Row],[Contract Bid - Start (5010)]]),3,3,3,4,4,4,1,1,1,2,2,2)</f>
        <v>Q3</v>
      </c>
      <c r="J59" s="42">
        <v>43962.333333333336</v>
      </c>
      <c r="K59" s="38" t="str">
        <f>"FY"&amp;RIGHT(YEAR(DATE(YEAR(FY20_Published367[[#This Row],[LNTP (6010)]]),MONTH(FY20_Published367[[#This Row],[LNTP (6010)]])+(7-1),1)),2)</f>
        <v>FY20</v>
      </c>
      <c r="L59" s="14" t="str">
        <f>"Q"&amp;CHOOSE(MONTH(FY20_Published367[[#This Row],[LNTP (6010)]]),3,3,3,4,4,4,1,1,1,2,2,2)</f>
        <v>Q4</v>
      </c>
      <c r="M59" s="42" t="s">
        <v>565</v>
      </c>
      <c r="N59" s="39" t="s">
        <v>591</v>
      </c>
      <c r="O59" s="39" t="s">
        <v>567</v>
      </c>
      <c r="P59" s="39" t="s">
        <v>602</v>
      </c>
      <c r="Q59" s="84" t="s">
        <v>807</v>
      </c>
    </row>
    <row r="60" spans="1:17">
      <c r="A60" s="71" t="s">
        <v>61</v>
      </c>
      <c r="B60" s="32" t="s">
        <v>186</v>
      </c>
      <c r="C60" s="60" t="s">
        <v>319</v>
      </c>
      <c r="D60" s="33" t="s">
        <v>0</v>
      </c>
      <c r="E60" s="46">
        <v>607649</v>
      </c>
      <c r="F60" s="46">
        <v>1488290.99819719</v>
      </c>
      <c r="G60" s="62">
        <v>43647.333333333336</v>
      </c>
      <c r="H60" s="38" t="str">
        <f>"FY"&amp;RIGHT(YEAR(DATE(YEAR(FY20_Published367[[#This Row],[Contract Bid - Start (5010)]]),MONTH(FY20_Published367[[#This Row],[Contract Bid - Start (5010)]])+(7-1),1)),2)</f>
        <v>FY20</v>
      </c>
      <c r="I60" s="64" t="str">
        <f>"Q"&amp;CHOOSE(MONTH(FY20_Published367[[#This Row],[Contract Bid - Start (5010)]]),3,3,3,4,4,4,1,1,1,2,2,2)</f>
        <v>Q1</v>
      </c>
      <c r="J60" s="62">
        <v>43957.333333333336</v>
      </c>
      <c r="K60" s="38" t="str">
        <f>"FY"&amp;RIGHT(YEAR(DATE(YEAR(FY20_Published367[[#This Row],[LNTP (6010)]]),MONTH(FY20_Published367[[#This Row],[LNTP (6010)]])+(7-1),1)),2)</f>
        <v>FY20</v>
      </c>
      <c r="L60" s="64" t="str">
        <f>"Q"&amp;CHOOSE(MONTH(FY20_Published367[[#This Row],[LNTP (6010)]]),3,3,3,4,4,4,1,1,1,2,2,2)</f>
        <v>Q4</v>
      </c>
      <c r="M60" s="42" t="s">
        <v>564</v>
      </c>
      <c r="N60" s="39" t="s">
        <v>591</v>
      </c>
      <c r="O60" s="39" t="s">
        <v>567</v>
      </c>
      <c r="P60" s="39" t="s">
        <v>659</v>
      </c>
      <c r="Q60" s="84" t="s">
        <v>807</v>
      </c>
    </row>
    <row r="61" spans="1:17">
      <c r="A61" s="69" t="s">
        <v>79</v>
      </c>
      <c r="B61" s="32" t="s">
        <v>175</v>
      </c>
      <c r="C61" s="33" t="s">
        <v>320</v>
      </c>
      <c r="D61" s="33" t="s">
        <v>0</v>
      </c>
      <c r="E61" s="46">
        <v>221988</v>
      </c>
      <c r="F61" s="46">
        <v>299683.8</v>
      </c>
      <c r="G61" s="42">
        <v>43843.333333333336</v>
      </c>
      <c r="H61" s="38" t="str">
        <f>"FY"&amp;RIGHT(YEAR(DATE(YEAR(FY20_Published367[[#This Row],[Contract Bid - Start (5010)]]),MONTH(FY20_Published367[[#This Row],[Contract Bid - Start (5010)]])+(7-1),1)),2)</f>
        <v>FY20</v>
      </c>
      <c r="I61" s="14" t="str">
        <f>"Q"&amp;CHOOSE(MONTH(FY20_Published367[[#This Row],[Contract Bid - Start (5010)]]),3,3,3,4,4,4,1,1,1,2,2,2)</f>
        <v>Q3</v>
      </c>
      <c r="J61" s="42">
        <v>43973.333333333336</v>
      </c>
      <c r="K61" s="38" t="str">
        <f>"FY"&amp;RIGHT(YEAR(DATE(YEAR(FY20_Published367[[#This Row],[LNTP (6010)]]),MONTH(FY20_Published367[[#This Row],[LNTP (6010)]])+(7-1),1)),2)</f>
        <v>FY20</v>
      </c>
      <c r="L61" s="14" t="str">
        <f>"Q"&amp;CHOOSE(MONTH(FY20_Published367[[#This Row],[LNTP (6010)]]),3,3,3,4,4,4,1,1,1,2,2,2)</f>
        <v>Q4</v>
      </c>
      <c r="M61" s="42" t="s">
        <v>565</v>
      </c>
      <c r="N61" s="39" t="s">
        <v>591</v>
      </c>
      <c r="O61" s="39" t="s">
        <v>567</v>
      </c>
      <c r="P61" s="39" t="s">
        <v>578</v>
      </c>
      <c r="Q61" s="84" t="s">
        <v>807</v>
      </c>
    </row>
    <row r="62" spans="1:17">
      <c r="A62" s="69" t="s">
        <v>78</v>
      </c>
      <c r="B62" s="32" t="s">
        <v>174</v>
      </c>
      <c r="C62" s="33" t="s">
        <v>320</v>
      </c>
      <c r="D62" s="33" t="s">
        <v>0</v>
      </c>
      <c r="E62" s="46">
        <v>235392</v>
      </c>
      <c r="F62" s="46">
        <v>317779.20000000001</v>
      </c>
      <c r="G62" s="42">
        <v>43843.333333333336</v>
      </c>
      <c r="H62" s="38" t="str">
        <f>"FY"&amp;RIGHT(YEAR(DATE(YEAR(FY20_Published367[[#This Row],[Contract Bid - Start (5010)]]),MONTH(FY20_Published367[[#This Row],[Contract Bid - Start (5010)]])+(7-1),1)),2)</f>
        <v>FY20</v>
      </c>
      <c r="I62" s="14" t="str">
        <f>"Q"&amp;CHOOSE(MONTH(FY20_Published367[[#This Row],[Contract Bid - Start (5010)]]),3,3,3,4,4,4,1,1,1,2,2,2)</f>
        <v>Q3</v>
      </c>
      <c r="J62" s="42">
        <v>43973.333333333336</v>
      </c>
      <c r="K62" s="38" t="str">
        <f>"FY"&amp;RIGHT(YEAR(DATE(YEAR(FY20_Published367[[#This Row],[LNTP (6010)]]),MONTH(FY20_Published367[[#This Row],[LNTP (6010)]])+(7-1),1)),2)</f>
        <v>FY20</v>
      </c>
      <c r="L62" s="14" t="str">
        <f>"Q"&amp;CHOOSE(MONTH(FY20_Published367[[#This Row],[LNTP (6010)]]),3,3,3,4,4,4,1,1,1,2,2,2)</f>
        <v>Q4</v>
      </c>
      <c r="M62" s="42" t="s">
        <v>565</v>
      </c>
      <c r="N62" s="39" t="s">
        <v>591</v>
      </c>
      <c r="O62" s="39" t="s">
        <v>567</v>
      </c>
      <c r="P62" s="39" t="s">
        <v>578</v>
      </c>
      <c r="Q62" s="84" t="s">
        <v>807</v>
      </c>
    </row>
    <row r="63" spans="1:17">
      <c r="A63" s="69" t="s">
        <v>7</v>
      </c>
      <c r="B63" s="32" t="s">
        <v>234</v>
      </c>
      <c r="C63" s="33" t="s">
        <v>265</v>
      </c>
      <c r="D63" s="33" t="s">
        <v>0</v>
      </c>
      <c r="E63" s="46">
        <v>2610262.5</v>
      </c>
      <c r="F63" s="46">
        <v>3580844.2899850002</v>
      </c>
      <c r="G63" s="42">
        <v>43566.333333333336</v>
      </c>
      <c r="H63" s="38" t="str">
        <f>"FY"&amp;RIGHT(YEAR(DATE(YEAR(FY20_Published367[[#This Row],[Contract Bid - Start (5010)]]),MONTH(FY20_Published367[[#This Row],[Contract Bid - Start (5010)]])+(7-1),1)),2)</f>
        <v>FY19</v>
      </c>
      <c r="I63" s="14" t="str">
        <f>"Q"&amp;CHOOSE(MONTH(FY20_Published367[[#This Row],[Contract Bid - Start (5010)]]),3,3,3,4,4,4,1,1,1,2,2,2)</f>
        <v>Q4</v>
      </c>
      <c r="J63" s="42">
        <v>43692.333333333336</v>
      </c>
      <c r="K63" s="38" t="str">
        <f>"FY"&amp;RIGHT(YEAR(DATE(YEAR(FY20_Published367[[#This Row],[LNTP (6010)]]),MONTH(FY20_Published367[[#This Row],[LNTP (6010)]])+(7-1),1)),2)</f>
        <v>FY20</v>
      </c>
      <c r="L63" s="14" t="str">
        <f>"Q"&amp;CHOOSE(MONTH(FY20_Published367[[#This Row],[LNTP (6010)]]),3,3,3,4,4,4,1,1,1,2,2,2)</f>
        <v>Q1</v>
      </c>
      <c r="M63" s="42" t="s">
        <v>564</v>
      </c>
      <c r="N63" s="39" t="s">
        <v>591</v>
      </c>
      <c r="O63" s="39" t="s">
        <v>567</v>
      </c>
      <c r="P63" s="39" t="s">
        <v>596</v>
      </c>
      <c r="Q63" s="84" t="s">
        <v>806</v>
      </c>
    </row>
    <row r="64" spans="1:17">
      <c r="A64" s="69" t="s">
        <v>82</v>
      </c>
      <c r="B64" s="32" t="s">
        <v>178</v>
      </c>
      <c r="C64" s="33" t="s">
        <v>320</v>
      </c>
      <c r="D64" s="33" t="s">
        <v>0</v>
      </c>
      <c r="E64" s="46">
        <v>190910</v>
      </c>
      <c r="F64" s="46">
        <v>257729.04</v>
      </c>
      <c r="G64" s="42">
        <v>43843.333333333336</v>
      </c>
      <c r="H64" s="38" t="str">
        <f>"FY"&amp;RIGHT(YEAR(DATE(YEAR(FY20_Published367[[#This Row],[Contract Bid - Start (5010)]]),MONTH(FY20_Published367[[#This Row],[Contract Bid - Start (5010)]])+(7-1),1)),2)</f>
        <v>FY20</v>
      </c>
      <c r="I64" s="14" t="str">
        <f>"Q"&amp;CHOOSE(MONTH(FY20_Published367[[#This Row],[Contract Bid - Start (5010)]]),3,3,3,4,4,4,1,1,1,2,2,2)</f>
        <v>Q3</v>
      </c>
      <c r="J64" s="42">
        <v>43973.333333333336</v>
      </c>
      <c r="K64" s="38" t="str">
        <f>"FY"&amp;RIGHT(YEAR(DATE(YEAR(FY20_Published367[[#This Row],[LNTP (6010)]]),MONTH(FY20_Published367[[#This Row],[LNTP (6010)]])+(7-1),1)),2)</f>
        <v>FY20</v>
      </c>
      <c r="L64" s="14" t="str">
        <f>"Q"&amp;CHOOSE(MONTH(FY20_Published367[[#This Row],[LNTP (6010)]]),3,3,3,4,4,4,1,1,1,2,2,2)</f>
        <v>Q4</v>
      </c>
      <c r="M64" s="42" t="s">
        <v>565</v>
      </c>
      <c r="N64" s="39" t="s">
        <v>591</v>
      </c>
      <c r="O64" s="39" t="s">
        <v>567</v>
      </c>
      <c r="P64" s="39" t="s">
        <v>578</v>
      </c>
      <c r="Q64" s="84" t="s">
        <v>807</v>
      </c>
    </row>
    <row r="65" spans="1:17">
      <c r="A65" s="71" t="s">
        <v>113</v>
      </c>
      <c r="B65" s="32" t="s">
        <v>607</v>
      </c>
      <c r="C65" s="33" t="s">
        <v>327</v>
      </c>
      <c r="D65" s="33" t="s">
        <v>241</v>
      </c>
      <c r="E65" s="46">
        <v>118799.99985599999</v>
      </c>
      <c r="F65" s="46">
        <v>131999.99985600001</v>
      </c>
      <c r="G65" s="42">
        <v>43927.333333333336</v>
      </c>
      <c r="H65" s="38" t="str">
        <f>"FY"&amp;RIGHT(YEAR(DATE(YEAR(FY20_Published367[[#This Row],[Contract Bid - Start (5010)]]),MONTH(FY20_Published367[[#This Row],[Contract Bid - Start (5010)]])+(7-1),1)),2)</f>
        <v>FY20</v>
      </c>
      <c r="I65" s="14" t="str">
        <f>"Q"&amp;CHOOSE(MONTH(FY20_Published367[[#This Row],[Contract Bid - Start (5010)]]),3,3,3,4,4,4,1,1,1,2,2,2)</f>
        <v>Q4</v>
      </c>
      <c r="J65" s="77">
        <v>43986</v>
      </c>
      <c r="K65" s="38" t="str">
        <f>"FY"&amp;RIGHT(YEAR(DATE(YEAR(FY20_Published367[[#This Row],[LNTP (6010)]]),MONTH(FY20_Published367[[#This Row],[LNTP (6010)]])+(7-1),1)),2)</f>
        <v>FY20</v>
      </c>
      <c r="L65" s="14" t="str">
        <f>"Q"&amp;CHOOSE(MONTH(FY20_Published367[[#This Row],[LNTP (6010)]]),3,3,3,4,4,4,1,1,1,2,2,2)</f>
        <v>Q4</v>
      </c>
      <c r="M65" s="42" t="s">
        <v>565</v>
      </c>
      <c r="N65" s="39" t="s">
        <v>591</v>
      </c>
      <c r="O65" s="73" t="s">
        <v>567</v>
      </c>
      <c r="P65" s="39" t="s">
        <v>602</v>
      </c>
      <c r="Q65" s="84" t="s">
        <v>806</v>
      </c>
    </row>
    <row r="66" spans="1:17">
      <c r="A66" s="72" t="s">
        <v>374</v>
      </c>
      <c r="B66" s="32" t="s">
        <v>609</v>
      </c>
      <c r="C66" s="33" t="s">
        <v>327</v>
      </c>
      <c r="D66" s="33" t="s">
        <v>0</v>
      </c>
      <c r="E66" s="46">
        <v>237500</v>
      </c>
      <c r="F66" s="46">
        <v>395399.99999950302</v>
      </c>
      <c r="G66" s="42">
        <v>43987.333333333336</v>
      </c>
      <c r="H66" s="38" t="str">
        <f>"FY"&amp;RIGHT(YEAR(DATE(YEAR(FY20_Published367[[#This Row],[Contract Bid - Start (5010)]]),MONTH(FY20_Published367[[#This Row],[Contract Bid - Start (5010)]])+(7-1),1)),2)</f>
        <v>FY20</v>
      </c>
      <c r="I66" s="14" t="str">
        <f>"Q"&amp;CHOOSE(MONTH(FY20_Published367[[#This Row],[Contract Bid - Start (5010)]]),3,3,3,4,4,4,1,1,1,2,2,2)</f>
        <v>Q4</v>
      </c>
      <c r="J66" s="81">
        <v>44165.333333333336</v>
      </c>
      <c r="K66" s="38" t="str">
        <f>"FY"&amp;RIGHT(YEAR(DATE(YEAR(FY20_Published367[[#This Row],[LNTP (6010)]]),MONTH(FY20_Published367[[#This Row],[LNTP (6010)]])+(7-1),1)),2)</f>
        <v>FY21</v>
      </c>
      <c r="L66" s="14" t="str">
        <f>"Q"&amp;CHOOSE(MONTH(FY20_Published367[[#This Row],[LNTP (6010)]]),3,3,3,4,4,4,1,1,1,2,2,2)</f>
        <v>Q2</v>
      </c>
      <c r="M66" s="42" t="s">
        <v>565</v>
      </c>
      <c r="N66" s="39" t="s">
        <v>591</v>
      </c>
      <c r="O66" s="39" t="s">
        <v>567</v>
      </c>
      <c r="P66" s="39" t="s">
        <v>602</v>
      </c>
      <c r="Q66" s="84" t="s">
        <v>807</v>
      </c>
    </row>
    <row r="67" spans="1:17">
      <c r="A67" s="71" t="s">
        <v>60</v>
      </c>
      <c r="B67" s="32" t="s">
        <v>172</v>
      </c>
      <c r="C67" s="33" t="s">
        <v>319</v>
      </c>
      <c r="D67" s="33" t="s">
        <v>0</v>
      </c>
      <c r="E67" s="46">
        <v>1135000</v>
      </c>
      <c r="F67" s="46">
        <v>2231849.9993693102</v>
      </c>
      <c r="G67" s="42">
        <v>43774.333333333336</v>
      </c>
      <c r="H67" s="38" t="str">
        <f>"FY"&amp;RIGHT(YEAR(DATE(YEAR(FY20_Published367[[#This Row],[Contract Bid - Start (5010)]]),MONTH(FY20_Published367[[#This Row],[Contract Bid - Start (5010)]])+(7-1),1)),2)</f>
        <v>FY20</v>
      </c>
      <c r="I67" s="14" t="str">
        <f>"Q"&amp;CHOOSE(MONTH(FY20_Published367[[#This Row],[Contract Bid - Start (5010)]]),3,3,3,4,4,4,1,1,1,2,2,2)</f>
        <v>Q2</v>
      </c>
      <c r="J67" s="42">
        <v>43999.333333333336</v>
      </c>
      <c r="K67" s="38" t="str">
        <f>"FY"&amp;RIGHT(YEAR(DATE(YEAR(FY20_Published367[[#This Row],[LNTP (6010)]]),MONTH(FY20_Published367[[#This Row],[LNTP (6010)]])+(7-1),1)),2)</f>
        <v>FY20</v>
      </c>
      <c r="L67" s="14" t="str">
        <f>"Q"&amp;CHOOSE(MONTH(FY20_Published367[[#This Row],[LNTP (6010)]]),3,3,3,4,4,4,1,1,1,2,2,2)</f>
        <v>Q4</v>
      </c>
      <c r="M67" s="42" t="s">
        <v>564</v>
      </c>
      <c r="N67" s="39" t="s">
        <v>591</v>
      </c>
      <c r="O67" s="39" t="s">
        <v>567</v>
      </c>
      <c r="P67" s="39" t="s">
        <v>659</v>
      </c>
      <c r="Q67" s="84" t="s">
        <v>808</v>
      </c>
    </row>
    <row r="68" spans="1:17">
      <c r="A68" s="71" t="s">
        <v>58</v>
      </c>
      <c r="B68" s="32" t="s">
        <v>185</v>
      </c>
      <c r="C68" s="60" t="s">
        <v>319</v>
      </c>
      <c r="D68" s="33" t="s">
        <v>0</v>
      </c>
      <c r="E68" s="46">
        <v>545999.99975181802</v>
      </c>
      <c r="F68" s="46">
        <v>1171669.99921577</v>
      </c>
      <c r="G68" s="62">
        <v>43668.333333333336</v>
      </c>
      <c r="H68" s="38" t="str">
        <f>"FY"&amp;RIGHT(YEAR(DATE(YEAR(FY20_Published367[[#This Row],[Contract Bid - Start (5010)]]),MONTH(FY20_Published367[[#This Row],[Contract Bid - Start (5010)]])+(7-1),1)),2)</f>
        <v>FY20</v>
      </c>
      <c r="I68" s="64" t="str">
        <f>"Q"&amp;CHOOSE(MONTH(FY20_Published367[[#This Row],[Contract Bid - Start (5010)]]),3,3,3,4,4,4,1,1,1,2,2,2)</f>
        <v>Q1</v>
      </c>
      <c r="J68" s="62">
        <v>43977.333333333336</v>
      </c>
      <c r="K68" s="38" t="str">
        <f>"FY"&amp;RIGHT(YEAR(DATE(YEAR(FY20_Published367[[#This Row],[LNTP (6010)]]),MONTH(FY20_Published367[[#This Row],[LNTP (6010)]])+(7-1),1)),2)</f>
        <v>FY20</v>
      </c>
      <c r="L68" s="64" t="str">
        <f>"Q"&amp;CHOOSE(MONTH(FY20_Published367[[#This Row],[LNTP (6010)]]),3,3,3,4,4,4,1,1,1,2,2,2)</f>
        <v>Q4</v>
      </c>
      <c r="M68" s="42" t="s">
        <v>564</v>
      </c>
      <c r="N68" s="39" t="s">
        <v>591</v>
      </c>
      <c r="O68" s="39" t="s">
        <v>567</v>
      </c>
      <c r="P68" s="39" t="s">
        <v>659</v>
      </c>
      <c r="Q68" s="84" t="s">
        <v>807</v>
      </c>
    </row>
    <row r="69" spans="1:17">
      <c r="A69" s="70" t="s">
        <v>323</v>
      </c>
      <c r="B69" s="32" t="s">
        <v>324</v>
      </c>
      <c r="C69" s="33" t="s">
        <v>263</v>
      </c>
      <c r="D69" s="33" t="s">
        <v>0</v>
      </c>
      <c r="E69" s="86">
        <v>385000</v>
      </c>
      <c r="F69" s="46">
        <v>549999.95267192996</v>
      </c>
      <c r="G69" s="77">
        <v>43922</v>
      </c>
      <c r="H69" s="38" t="str">
        <f>"FY"&amp;RIGHT(YEAR(DATE(YEAR(FY20_Published367[[#This Row],[Contract Bid - Start (5010)]]),MONTH(FY20_Published367[[#This Row],[Contract Bid - Start (5010)]])+(7-1),1)),2)</f>
        <v>FY20</v>
      </c>
      <c r="I69" s="14" t="str">
        <f>"Q"&amp;CHOOSE(MONTH(FY20_Published367[[#This Row],[Contract Bid - Start (5010)]]),3,3,3,4,4,4,1,1,1,2,2,2)</f>
        <v>Q4</v>
      </c>
      <c r="J69" s="77">
        <v>43983</v>
      </c>
      <c r="K69" s="38" t="str">
        <f>"FY"&amp;RIGHT(YEAR(DATE(YEAR(FY20_Published367[[#This Row],[LNTP (6010)]]),MONTH(FY20_Published367[[#This Row],[LNTP (6010)]])+(7-1),1)),2)</f>
        <v>FY20</v>
      </c>
      <c r="L69" s="14" t="str">
        <f>"Q"&amp;CHOOSE(MONTH(FY20_Published367[[#This Row],[LNTP (6010)]]),3,3,3,4,4,4,1,1,1,2,2,2)</f>
        <v>Q4</v>
      </c>
      <c r="M69" s="42" t="s">
        <v>565</v>
      </c>
      <c r="N69" s="39" t="s">
        <v>591</v>
      </c>
      <c r="O69" s="39" t="s">
        <v>567</v>
      </c>
      <c r="P69" s="39" t="s">
        <v>573</v>
      </c>
      <c r="Q69" s="39" t="s">
        <v>807</v>
      </c>
    </row>
    <row r="70" spans="1:17">
      <c r="A70" s="71" t="s">
        <v>343</v>
      </c>
      <c r="B70" s="32" t="s">
        <v>620</v>
      </c>
      <c r="C70" s="33" t="s">
        <v>319</v>
      </c>
      <c r="D70" s="33" t="s">
        <v>621</v>
      </c>
      <c r="E70" s="46">
        <v>210000</v>
      </c>
      <c r="F70" s="46">
        <v>399999.99994970101</v>
      </c>
      <c r="G70" s="42">
        <v>43619.333333333336</v>
      </c>
      <c r="H70" s="38" t="str">
        <f>"FY"&amp;RIGHT(YEAR(DATE(YEAR(FY20_Published367[[#This Row],[Contract Bid - Start (5010)]]),MONTH(FY20_Published367[[#This Row],[Contract Bid - Start (5010)]])+(7-1),1)),2)</f>
        <v>FY19</v>
      </c>
      <c r="I70" s="14" t="str">
        <f>"Q"&amp;CHOOSE(MONTH(FY20_Published367[[#This Row],[Contract Bid - Start (5010)]]),3,3,3,4,4,4,1,1,1,2,2,2)</f>
        <v>Q4</v>
      </c>
      <c r="J70" s="42">
        <v>43748.333333333336</v>
      </c>
      <c r="K70" s="38" t="str">
        <f>"FY"&amp;RIGHT(YEAR(DATE(YEAR(FY20_Published367[[#This Row],[LNTP (6010)]]),MONTH(FY20_Published367[[#This Row],[LNTP (6010)]])+(7-1),1)),2)</f>
        <v>FY20</v>
      </c>
      <c r="L70" s="14" t="str">
        <f>"Q"&amp;CHOOSE(MONTH(FY20_Published367[[#This Row],[LNTP (6010)]]),3,3,3,4,4,4,1,1,1,2,2,2)</f>
        <v>Q2</v>
      </c>
      <c r="M70" s="42" t="s">
        <v>564</v>
      </c>
      <c r="N70" s="39" t="s">
        <v>591</v>
      </c>
      <c r="O70" s="39" t="s">
        <v>567</v>
      </c>
      <c r="P70" s="39" t="s">
        <v>595</v>
      </c>
      <c r="Q70" s="84" t="s">
        <v>806</v>
      </c>
    </row>
    <row r="71" spans="1:17">
      <c r="A71" s="72" t="s">
        <v>373</v>
      </c>
      <c r="B71" s="32" t="s">
        <v>611</v>
      </c>
      <c r="C71" s="33" t="s">
        <v>327</v>
      </c>
      <c r="D71" s="33" t="s">
        <v>241</v>
      </c>
      <c r="E71" s="46">
        <v>824799.99938499997</v>
      </c>
      <c r="F71" s="46">
        <v>1296999.9993835101</v>
      </c>
      <c r="G71" s="42">
        <v>44019.333333333336</v>
      </c>
      <c r="H71" s="38" t="str">
        <f>"FY"&amp;RIGHT(YEAR(DATE(YEAR(FY20_Published367[[#This Row],[Contract Bid - Start (5010)]]),MONTH(FY20_Published367[[#This Row],[Contract Bid - Start (5010)]])+(7-1),1)),2)</f>
        <v>FY21</v>
      </c>
      <c r="I71" s="14" t="str">
        <f>"Q"&amp;CHOOSE(MONTH(FY20_Published367[[#This Row],[Contract Bid - Start (5010)]]),3,3,3,4,4,4,1,1,1,2,2,2)</f>
        <v>Q1</v>
      </c>
      <c r="J71" s="81">
        <v>44200.333333333336</v>
      </c>
      <c r="K71" s="38" t="str">
        <f>"FY"&amp;RIGHT(YEAR(DATE(YEAR(FY20_Published367[[#This Row],[LNTP (6010)]]),MONTH(FY20_Published367[[#This Row],[LNTP (6010)]])+(7-1),1)),2)</f>
        <v>FY21</v>
      </c>
      <c r="L71" s="14" t="str">
        <f>"Q"&amp;CHOOSE(MONTH(FY20_Published367[[#This Row],[LNTP (6010)]]),3,3,3,4,4,4,1,1,1,2,2,2)</f>
        <v>Q3</v>
      </c>
      <c r="M71" s="42" t="s">
        <v>565</v>
      </c>
      <c r="N71" s="39" t="s">
        <v>591</v>
      </c>
      <c r="O71" s="39" t="s">
        <v>567</v>
      </c>
      <c r="P71" s="39" t="s">
        <v>602</v>
      </c>
      <c r="Q71" s="84" t="s">
        <v>807</v>
      </c>
    </row>
    <row r="72" spans="1:17">
      <c r="A72" s="71" t="s">
        <v>2</v>
      </c>
      <c r="B72" s="32" t="s">
        <v>238</v>
      </c>
      <c r="C72" s="33" t="s">
        <v>263</v>
      </c>
      <c r="D72" s="33" t="s">
        <v>0</v>
      </c>
      <c r="E72" s="46">
        <v>852999.99993736297</v>
      </c>
      <c r="F72" s="46">
        <v>1249999.9998993999</v>
      </c>
      <c r="G72" s="42">
        <v>43538.333333333336</v>
      </c>
      <c r="H72" s="38" t="str">
        <f>"FY"&amp;RIGHT(YEAR(DATE(YEAR(FY20_Published367[[#This Row],[Contract Bid - Start (5010)]]),MONTH(FY20_Published367[[#This Row],[Contract Bid - Start (5010)]])+(7-1),1)),2)</f>
        <v>FY19</v>
      </c>
      <c r="I72" s="14" t="str">
        <f>"Q"&amp;CHOOSE(MONTH(FY20_Published367[[#This Row],[Contract Bid - Start (5010)]]),3,3,3,4,4,4,1,1,1,2,2,2)</f>
        <v>Q3</v>
      </c>
      <c r="J72" s="42">
        <v>43686.333333333336</v>
      </c>
      <c r="K72" s="38" t="str">
        <f>"FY"&amp;RIGHT(YEAR(DATE(YEAR(FY20_Published367[[#This Row],[LNTP (6010)]]),MONTH(FY20_Published367[[#This Row],[LNTP (6010)]])+(7-1),1)),2)</f>
        <v>FY20</v>
      </c>
      <c r="L72" s="14" t="str">
        <f>"Q"&amp;CHOOSE(MONTH(FY20_Published367[[#This Row],[LNTP (6010)]]),3,3,3,4,4,4,1,1,1,2,2,2)</f>
        <v>Q1</v>
      </c>
      <c r="M72" s="42" t="s">
        <v>565</v>
      </c>
      <c r="N72" s="39" t="s">
        <v>591</v>
      </c>
      <c r="O72" s="39" t="s">
        <v>567</v>
      </c>
      <c r="P72" s="39" t="s">
        <v>579</v>
      </c>
      <c r="Q72" s="84" t="s">
        <v>806</v>
      </c>
    </row>
    <row r="73" spans="1:17">
      <c r="A73" s="71" t="s">
        <v>33</v>
      </c>
      <c r="B73" s="32" t="s">
        <v>237</v>
      </c>
      <c r="C73" s="60" t="s">
        <v>265</v>
      </c>
      <c r="D73" s="60" t="s">
        <v>0</v>
      </c>
      <c r="E73" s="46">
        <v>659999.99672499998</v>
      </c>
      <c r="F73" s="46">
        <v>928994.99672499998</v>
      </c>
      <c r="G73" s="62">
        <v>43538.333333333336</v>
      </c>
      <c r="H73" s="38" t="str">
        <f>"FY"&amp;RIGHT(YEAR(DATE(YEAR(FY20_Published367[[#This Row],[Contract Bid - Start (5010)]]),MONTH(FY20_Published367[[#This Row],[Contract Bid - Start (5010)]])+(7-1),1)),2)</f>
        <v>FY19</v>
      </c>
      <c r="I73" s="64" t="str">
        <f>"Q"&amp;CHOOSE(MONTH(FY20_Published367[[#This Row],[Contract Bid - Start (5010)]]),3,3,3,4,4,4,1,1,1,2,2,2)</f>
        <v>Q3</v>
      </c>
      <c r="J73" s="50">
        <v>43686.333333333336</v>
      </c>
      <c r="K73" s="38" t="str">
        <f>"FY"&amp;RIGHT(YEAR(DATE(YEAR(FY20_Published367[[#This Row],[LNTP (6010)]]),MONTH(FY20_Published367[[#This Row],[LNTP (6010)]])+(7-1),1)),2)</f>
        <v>FY20</v>
      </c>
      <c r="L73" s="64" t="str">
        <f>"Q"&amp;CHOOSE(MONTH(FY20_Published367[[#This Row],[LNTP (6010)]]),3,3,3,4,4,4,1,1,1,2,2,2)</f>
        <v>Q1</v>
      </c>
      <c r="M73" s="42" t="s">
        <v>565</v>
      </c>
      <c r="N73" s="39" t="s">
        <v>591</v>
      </c>
      <c r="O73" s="39" t="s">
        <v>567</v>
      </c>
      <c r="P73" s="39" t="s">
        <v>579</v>
      </c>
      <c r="Q73" s="84" t="s">
        <v>806</v>
      </c>
    </row>
    <row r="74" spans="1:17">
      <c r="A74" s="71" t="s">
        <v>43</v>
      </c>
      <c r="B74" s="32" t="s">
        <v>181</v>
      </c>
      <c r="C74" s="33" t="s">
        <v>263</v>
      </c>
      <c r="D74" s="33" t="s">
        <v>0</v>
      </c>
      <c r="E74" s="46">
        <v>5505836</v>
      </c>
      <c r="F74" s="46">
        <v>9115587.8536268398</v>
      </c>
      <c r="G74" s="42">
        <v>43586.333333333336</v>
      </c>
      <c r="H74" s="38" t="str">
        <f>"FY"&amp;RIGHT(YEAR(DATE(YEAR(FY20_Published367[[#This Row],[Contract Bid - Start (5010)]]),MONTH(FY20_Published367[[#This Row],[Contract Bid - Start (5010)]])+(7-1),1)),2)</f>
        <v>FY19</v>
      </c>
      <c r="I74" s="14" t="str">
        <f>"Q"&amp;CHOOSE(MONTH(FY20_Published367[[#This Row],[Contract Bid - Start (5010)]]),3,3,3,4,4,4,1,1,1,2,2,2)</f>
        <v>Q4</v>
      </c>
      <c r="J74" s="42">
        <v>43893.333333333336</v>
      </c>
      <c r="K74" s="38" t="str">
        <f>"FY"&amp;RIGHT(YEAR(DATE(YEAR(FY20_Published367[[#This Row],[LNTP (6010)]]),MONTH(FY20_Published367[[#This Row],[LNTP (6010)]])+(7-1),1)),2)</f>
        <v>FY20</v>
      </c>
      <c r="L74" s="14" t="str">
        <f>"Q"&amp;CHOOSE(MONTH(FY20_Published367[[#This Row],[LNTP (6010)]]),3,3,3,4,4,4,1,1,1,2,2,2)</f>
        <v>Q3</v>
      </c>
      <c r="M74" s="42" t="s">
        <v>565</v>
      </c>
      <c r="N74" s="39" t="s">
        <v>591</v>
      </c>
      <c r="O74" s="39" t="s">
        <v>567</v>
      </c>
      <c r="P74" s="39" t="s">
        <v>601</v>
      </c>
      <c r="Q74" s="84" t="s">
        <v>807</v>
      </c>
    </row>
    <row r="75" spans="1:17">
      <c r="A75" s="71" t="s">
        <v>109</v>
      </c>
      <c r="B75" s="32" t="s">
        <v>182</v>
      </c>
      <c r="C75" s="33" t="s">
        <v>264</v>
      </c>
      <c r="D75" s="33" t="s">
        <v>0</v>
      </c>
      <c r="E75" s="46">
        <v>326133.99900000001</v>
      </c>
      <c r="F75" s="46">
        <v>470551.99899671</v>
      </c>
      <c r="G75" s="42">
        <v>43711.333333333336</v>
      </c>
      <c r="H75" s="38" t="str">
        <f>"FY"&amp;RIGHT(YEAR(DATE(YEAR(FY20_Published367[[#This Row],[Contract Bid - Start (5010)]]),MONTH(FY20_Published367[[#This Row],[Contract Bid - Start (5010)]])+(7-1),1)),2)</f>
        <v>FY20</v>
      </c>
      <c r="I75" s="14" t="str">
        <f>"Q"&amp;CHOOSE(MONTH(FY20_Published367[[#This Row],[Contract Bid - Start (5010)]]),3,3,3,4,4,4,1,1,1,2,2,2)</f>
        <v>Q1</v>
      </c>
      <c r="J75" s="42">
        <v>43893.333333333336</v>
      </c>
      <c r="K75" s="38" t="str">
        <f>"FY"&amp;RIGHT(YEAR(DATE(YEAR(FY20_Published367[[#This Row],[LNTP (6010)]]),MONTH(FY20_Published367[[#This Row],[LNTP (6010)]])+(7-1),1)),2)</f>
        <v>FY20</v>
      </c>
      <c r="L75" s="14" t="str">
        <f>"Q"&amp;CHOOSE(MONTH(FY20_Published367[[#This Row],[LNTP (6010)]]),3,3,3,4,4,4,1,1,1,2,2,2)</f>
        <v>Q3</v>
      </c>
      <c r="M75" s="42" t="s">
        <v>565</v>
      </c>
      <c r="N75" s="39" t="s">
        <v>591</v>
      </c>
      <c r="O75" s="39" t="s">
        <v>567</v>
      </c>
      <c r="P75" s="39" t="s">
        <v>601</v>
      </c>
      <c r="Q75" s="84" t="s">
        <v>807</v>
      </c>
    </row>
    <row r="76" spans="1:17">
      <c r="A76" s="71" t="s">
        <v>110</v>
      </c>
      <c r="B76" s="32" t="s">
        <v>183</v>
      </c>
      <c r="C76" s="33" t="s">
        <v>265</v>
      </c>
      <c r="D76" s="33" t="s">
        <v>0</v>
      </c>
      <c r="E76" s="46">
        <v>1062131.9990000001</v>
      </c>
      <c r="F76" s="46">
        <v>1459701.99899342</v>
      </c>
      <c r="G76" s="42">
        <v>43711.333333333336</v>
      </c>
      <c r="H76" s="38" t="str">
        <f>"FY"&amp;RIGHT(YEAR(DATE(YEAR(FY20_Published367[[#This Row],[Contract Bid - Start (5010)]]),MONTH(FY20_Published367[[#This Row],[Contract Bid - Start (5010)]])+(7-1),1)),2)</f>
        <v>FY20</v>
      </c>
      <c r="I76" s="14" t="str">
        <f>"Q"&amp;CHOOSE(MONTH(FY20_Published367[[#This Row],[Contract Bid - Start (5010)]]),3,3,3,4,4,4,1,1,1,2,2,2)</f>
        <v>Q1</v>
      </c>
      <c r="J76" s="42">
        <v>43893.333333333336</v>
      </c>
      <c r="K76" s="38" t="str">
        <f>"FY"&amp;RIGHT(YEAR(DATE(YEAR(FY20_Published367[[#This Row],[LNTP (6010)]]),MONTH(FY20_Published367[[#This Row],[LNTP (6010)]])+(7-1),1)),2)</f>
        <v>FY20</v>
      </c>
      <c r="L76" s="14" t="str">
        <f>"Q"&amp;CHOOSE(MONTH(FY20_Published367[[#This Row],[LNTP (6010)]]),3,3,3,4,4,4,1,1,1,2,2,2)</f>
        <v>Q3</v>
      </c>
      <c r="M76" s="42" t="s">
        <v>565</v>
      </c>
      <c r="N76" s="39" t="s">
        <v>591</v>
      </c>
      <c r="O76" s="39" t="s">
        <v>567</v>
      </c>
      <c r="P76" s="39" t="s">
        <v>601</v>
      </c>
      <c r="Q76" s="84" t="s">
        <v>807</v>
      </c>
    </row>
    <row r="77" spans="1:17">
      <c r="A77" s="71" t="s">
        <v>252</v>
      </c>
      <c r="B77" s="32" t="s">
        <v>258</v>
      </c>
      <c r="C77" s="33" t="s">
        <v>264</v>
      </c>
      <c r="D77" s="33" t="s">
        <v>261</v>
      </c>
      <c r="E77" s="46">
        <v>110000</v>
      </c>
      <c r="F77" s="46">
        <v>123500</v>
      </c>
      <c r="G77" s="42">
        <v>43656.333333333336</v>
      </c>
      <c r="H77" s="38" t="str">
        <f>"FY"&amp;RIGHT(YEAR(DATE(YEAR(FY20_Published367[[#This Row],[Contract Bid - Start (5010)]]),MONTH(FY20_Published367[[#This Row],[Contract Bid - Start (5010)]])+(7-1),1)),2)</f>
        <v>FY20</v>
      </c>
      <c r="I77" s="14" t="str">
        <f>"Q"&amp;CHOOSE(MONTH(FY20_Published367[[#This Row],[Contract Bid - Start (5010)]]),3,3,3,4,4,4,1,1,1,2,2,2)</f>
        <v>Q1</v>
      </c>
      <c r="J77" s="42">
        <v>43656.333333333336</v>
      </c>
      <c r="K77" s="38" t="str">
        <f>"FY"&amp;RIGHT(YEAR(DATE(YEAR(FY20_Published367[[#This Row],[LNTP (6010)]]),MONTH(FY20_Published367[[#This Row],[LNTP (6010)]])+(7-1),1)),2)</f>
        <v>FY20</v>
      </c>
      <c r="L77" s="14" t="str">
        <f>"Q"&amp;CHOOSE(MONTH(FY20_Published367[[#This Row],[LNTP (6010)]]),3,3,3,4,4,4,1,1,1,2,2,2)</f>
        <v>Q1</v>
      </c>
      <c r="M77" s="42" t="s">
        <v>565</v>
      </c>
      <c r="N77" s="39" t="s">
        <v>591</v>
      </c>
      <c r="O77" s="39" t="s">
        <v>567</v>
      </c>
      <c r="P77" s="39" t="s">
        <v>597</v>
      </c>
      <c r="Q77" s="84" t="s">
        <v>806</v>
      </c>
    </row>
    <row r="78" spans="1:17">
      <c r="A78" s="69" t="s">
        <v>93</v>
      </c>
      <c r="B78" s="32" t="s">
        <v>153</v>
      </c>
      <c r="C78" s="33" t="s">
        <v>264</v>
      </c>
      <c r="D78" s="33" t="s">
        <v>0</v>
      </c>
      <c r="E78" s="46">
        <v>1578149.9966410799</v>
      </c>
      <c r="F78" s="46">
        <v>2025349.9966392</v>
      </c>
      <c r="G78" s="42">
        <v>43895.333333333336</v>
      </c>
      <c r="H78" s="38" t="str">
        <f>"FY"&amp;RIGHT(YEAR(DATE(YEAR(FY20_Published367[[#This Row],[Contract Bid - Start (5010)]]),MONTH(FY20_Published367[[#This Row],[Contract Bid - Start (5010)]])+(7-1),1)),2)</f>
        <v>FY20</v>
      </c>
      <c r="I78" s="14" t="str">
        <f>"Q"&amp;CHOOSE(MONTH(FY20_Published367[[#This Row],[Contract Bid - Start (5010)]]),3,3,3,4,4,4,1,1,1,2,2,2)</f>
        <v>Q3</v>
      </c>
      <c r="J78" s="77">
        <v>44012</v>
      </c>
      <c r="K78" s="38" t="str">
        <f>"FY"&amp;RIGHT(YEAR(DATE(YEAR(FY20_Published367[[#This Row],[LNTP (6010)]]),MONTH(FY20_Published367[[#This Row],[LNTP (6010)]])+(7-1),1)),2)</f>
        <v>FY20</v>
      </c>
      <c r="L78" s="14" t="str">
        <f>"Q"&amp;CHOOSE(MONTH(FY20_Published367[[#This Row],[LNTP (6010)]]),3,3,3,4,4,4,1,1,1,2,2,2)</f>
        <v>Q4</v>
      </c>
      <c r="M78" s="42" t="s">
        <v>565</v>
      </c>
      <c r="N78" s="39" t="s">
        <v>591</v>
      </c>
      <c r="O78" s="39" t="s">
        <v>567</v>
      </c>
      <c r="P78" s="39" t="s">
        <v>658</v>
      </c>
      <c r="Q78" s="84" t="s">
        <v>807</v>
      </c>
    </row>
    <row r="79" spans="1:17">
      <c r="A79" s="69" t="s">
        <v>94</v>
      </c>
      <c r="B79" s="32" t="s">
        <v>154</v>
      </c>
      <c r="C79" s="33" t="s">
        <v>265</v>
      </c>
      <c r="D79" s="33" t="s">
        <v>0</v>
      </c>
      <c r="E79" s="46">
        <v>10541817.9625606</v>
      </c>
      <c r="F79" s="46">
        <v>13142733.962560199</v>
      </c>
      <c r="G79" s="42">
        <v>43895.333333333336</v>
      </c>
      <c r="H79" s="38" t="str">
        <f>"FY"&amp;RIGHT(YEAR(DATE(YEAR(FY20_Published367[[#This Row],[Contract Bid - Start (5010)]]),MONTH(FY20_Published367[[#This Row],[Contract Bid - Start (5010)]])+(7-1),1)),2)</f>
        <v>FY20</v>
      </c>
      <c r="I79" s="14" t="str">
        <f>"Q"&amp;CHOOSE(MONTH(FY20_Published367[[#This Row],[Contract Bid - Start (5010)]]),3,3,3,4,4,4,1,1,1,2,2,2)</f>
        <v>Q3</v>
      </c>
      <c r="J79" s="77">
        <v>44012</v>
      </c>
      <c r="K79" s="38" t="str">
        <f>"FY"&amp;RIGHT(YEAR(DATE(YEAR(FY20_Published367[[#This Row],[LNTP (6010)]]),MONTH(FY20_Published367[[#This Row],[LNTP (6010)]])+(7-1),1)),2)</f>
        <v>FY20</v>
      </c>
      <c r="L79" s="14" t="str">
        <f>"Q"&amp;CHOOSE(MONTH(FY20_Published367[[#This Row],[LNTP (6010)]]),3,3,3,4,4,4,1,1,1,2,2,2)</f>
        <v>Q4</v>
      </c>
      <c r="M79" s="42" t="s">
        <v>565</v>
      </c>
      <c r="N79" s="39" t="s">
        <v>591</v>
      </c>
      <c r="O79" s="39" t="s">
        <v>567</v>
      </c>
      <c r="P79" s="39" t="s">
        <v>658</v>
      </c>
      <c r="Q79" s="84" t="s">
        <v>807</v>
      </c>
    </row>
    <row r="80" spans="1:17">
      <c r="A80" s="69" t="s">
        <v>80</v>
      </c>
      <c r="B80" s="32" t="s">
        <v>176</v>
      </c>
      <c r="C80" s="33" t="s">
        <v>320</v>
      </c>
      <c r="D80" s="33" t="s">
        <v>0</v>
      </c>
      <c r="E80" s="46">
        <v>170777</v>
      </c>
      <c r="F80" s="46">
        <v>230548.95</v>
      </c>
      <c r="G80" s="42">
        <v>43864.333333333336</v>
      </c>
      <c r="H80" s="38" t="str">
        <f>"FY"&amp;RIGHT(YEAR(DATE(YEAR(FY20_Published367[[#This Row],[Contract Bid - Start (5010)]]),MONTH(FY20_Published367[[#This Row],[Contract Bid - Start (5010)]])+(7-1),1)),2)</f>
        <v>FY20</v>
      </c>
      <c r="I80" s="14" t="str">
        <f>"Q"&amp;CHOOSE(MONTH(FY20_Published367[[#This Row],[Contract Bid - Start (5010)]]),3,3,3,4,4,4,1,1,1,2,2,2)</f>
        <v>Q3</v>
      </c>
      <c r="J80" s="42">
        <v>43973.333333333336</v>
      </c>
      <c r="K80" s="38" t="str">
        <f>"FY"&amp;RIGHT(YEAR(DATE(YEAR(FY20_Published367[[#This Row],[LNTP (6010)]]),MONTH(FY20_Published367[[#This Row],[LNTP (6010)]])+(7-1),1)),2)</f>
        <v>FY20</v>
      </c>
      <c r="L80" s="14" t="str">
        <f>"Q"&amp;CHOOSE(MONTH(FY20_Published367[[#This Row],[LNTP (6010)]]),3,3,3,4,4,4,1,1,1,2,2,2)</f>
        <v>Q4</v>
      </c>
      <c r="M80" s="42" t="s">
        <v>565</v>
      </c>
      <c r="N80" s="39" t="s">
        <v>591</v>
      </c>
      <c r="O80" s="39" t="s">
        <v>567</v>
      </c>
      <c r="P80" s="39" t="s">
        <v>578</v>
      </c>
      <c r="Q80" s="84" t="s">
        <v>807</v>
      </c>
    </row>
    <row r="81" spans="1:17">
      <c r="A81" s="69" t="s">
        <v>11</v>
      </c>
      <c r="B81" s="32" t="s">
        <v>226</v>
      </c>
      <c r="C81" s="33" t="s">
        <v>265</v>
      </c>
      <c r="D81" s="33" t="s">
        <v>0</v>
      </c>
      <c r="E81" s="46">
        <v>33639377.200000003</v>
      </c>
      <c r="F81" s="46">
        <v>46001751.883695602</v>
      </c>
      <c r="G81" s="42">
        <v>43552.333333333336</v>
      </c>
      <c r="H81" s="38" t="str">
        <f>"FY"&amp;RIGHT(YEAR(DATE(YEAR(FY20_Published367[[#This Row],[Contract Bid - Start (5010)]]),MONTH(FY20_Published367[[#This Row],[Contract Bid - Start (5010)]])+(7-1),1)),2)</f>
        <v>FY19</v>
      </c>
      <c r="I81" s="14" t="str">
        <f>"Q"&amp;CHOOSE(MONTH(FY20_Published367[[#This Row],[Contract Bid - Start (5010)]]),3,3,3,4,4,4,1,1,1,2,2,2)</f>
        <v>Q3</v>
      </c>
      <c r="J81" s="42">
        <v>43748.333333333336</v>
      </c>
      <c r="K81" s="38" t="str">
        <f>"FY"&amp;RIGHT(YEAR(DATE(YEAR(FY20_Published367[[#This Row],[LNTP (6010)]]),MONTH(FY20_Published367[[#This Row],[LNTP (6010)]])+(7-1),1)),2)</f>
        <v>FY20</v>
      </c>
      <c r="L81" s="14" t="str">
        <f>"Q"&amp;CHOOSE(MONTH(FY20_Published367[[#This Row],[LNTP (6010)]]),3,3,3,4,4,4,1,1,1,2,2,2)</f>
        <v>Q2</v>
      </c>
      <c r="M81" s="42" t="s">
        <v>564</v>
      </c>
      <c r="N81" s="39" t="s">
        <v>591</v>
      </c>
      <c r="O81" s="39" t="s">
        <v>567</v>
      </c>
      <c r="P81" s="39" t="s">
        <v>596</v>
      </c>
      <c r="Q81" s="84" t="s">
        <v>806</v>
      </c>
    </row>
    <row r="82" spans="1:17">
      <c r="A82" s="71" t="s">
        <v>71</v>
      </c>
      <c r="B82" s="32" t="s">
        <v>166</v>
      </c>
      <c r="C82" s="60" t="s">
        <v>264</v>
      </c>
      <c r="D82" s="60" t="s">
        <v>241</v>
      </c>
      <c r="E82" s="46">
        <v>411099.99953999103</v>
      </c>
      <c r="F82" s="46">
        <v>529199.99953999103</v>
      </c>
      <c r="G82" s="62">
        <v>43714.333333333336</v>
      </c>
      <c r="H82" s="38" t="str">
        <f>"FY"&amp;RIGHT(YEAR(DATE(YEAR(FY20_Published367[[#This Row],[Contract Bid - Start (5010)]]),MONTH(FY20_Published367[[#This Row],[Contract Bid - Start (5010)]])+(7-1),1)),2)</f>
        <v>FY20</v>
      </c>
      <c r="I82" s="64" t="str">
        <f>"Q"&amp;CHOOSE(MONTH(FY20_Published367[[#This Row],[Contract Bid - Start (5010)]]),3,3,3,4,4,4,1,1,1,2,2,2)</f>
        <v>Q1</v>
      </c>
      <c r="J82" s="62">
        <v>43727.333333333336</v>
      </c>
      <c r="K82" s="38" t="str">
        <f>"FY"&amp;RIGHT(YEAR(DATE(YEAR(FY20_Published367[[#This Row],[LNTP (6010)]]),MONTH(FY20_Published367[[#This Row],[LNTP (6010)]])+(7-1),1)),2)</f>
        <v>FY20</v>
      </c>
      <c r="L82" s="64" t="str">
        <f>"Q"&amp;CHOOSE(MONTH(FY20_Published367[[#This Row],[LNTP (6010)]]),3,3,3,4,4,4,1,1,1,2,2,2)</f>
        <v>Q1</v>
      </c>
      <c r="M82" s="42" t="s">
        <v>565</v>
      </c>
      <c r="N82" s="39" t="s">
        <v>591</v>
      </c>
      <c r="O82" s="39" t="s">
        <v>567</v>
      </c>
      <c r="P82" s="39" t="s">
        <v>597</v>
      </c>
      <c r="Q82" s="84" t="s">
        <v>806</v>
      </c>
    </row>
    <row r="83" spans="1:17">
      <c r="A83" s="71" t="s">
        <v>72</v>
      </c>
      <c r="B83" s="32" t="s">
        <v>167</v>
      </c>
      <c r="C83" s="33" t="s">
        <v>265</v>
      </c>
      <c r="D83" s="33" t="s">
        <v>241</v>
      </c>
      <c r="E83" s="46">
        <v>859499.99915624398</v>
      </c>
      <c r="F83" s="46">
        <v>1106499.9991562399</v>
      </c>
      <c r="G83" s="42">
        <v>43714.333333333336</v>
      </c>
      <c r="H83" s="38" t="str">
        <f>"FY"&amp;RIGHT(YEAR(DATE(YEAR(FY20_Published367[[#This Row],[Contract Bid - Start (5010)]]),MONTH(FY20_Published367[[#This Row],[Contract Bid - Start (5010)]])+(7-1),1)),2)</f>
        <v>FY20</v>
      </c>
      <c r="I83" s="14" t="str">
        <f>"Q"&amp;CHOOSE(MONTH(FY20_Published367[[#This Row],[Contract Bid - Start (5010)]]),3,3,3,4,4,4,1,1,1,2,2,2)</f>
        <v>Q1</v>
      </c>
      <c r="J83" s="42">
        <v>43727.333333333336</v>
      </c>
      <c r="K83" s="38" t="str">
        <f>"FY"&amp;RIGHT(YEAR(DATE(YEAR(FY20_Published367[[#This Row],[LNTP (6010)]]),MONTH(FY20_Published367[[#This Row],[LNTP (6010)]])+(7-1),1)),2)</f>
        <v>FY20</v>
      </c>
      <c r="L83" s="14" t="str">
        <f>"Q"&amp;CHOOSE(MONTH(FY20_Published367[[#This Row],[LNTP (6010)]]),3,3,3,4,4,4,1,1,1,2,2,2)</f>
        <v>Q1</v>
      </c>
      <c r="M83" s="42" t="s">
        <v>565</v>
      </c>
      <c r="N83" s="39" t="s">
        <v>591</v>
      </c>
      <c r="O83" s="39" t="s">
        <v>567</v>
      </c>
      <c r="P83" s="39" t="s">
        <v>597</v>
      </c>
      <c r="Q83" s="84" t="s">
        <v>806</v>
      </c>
    </row>
    <row r="84" spans="1:17">
      <c r="A84" s="71" t="s">
        <v>298</v>
      </c>
      <c r="B84" s="32" t="s">
        <v>314</v>
      </c>
      <c r="C84" s="33" t="s">
        <v>317</v>
      </c>
      <c r="D84" s="33" t="s">
        <v>249</v>
      </c>
      <c r="E84" s="46">
        <v>19633</v>
      </c>
      <c r="F84" s="46">
        <v>30000</v>
      </c>
      <c r="G84" s="42">
        <v>43864.333333333336</v>
      </c>
      <c r="H84" s="38" t="str">
        <f>"FY"&amp;RIGHT(YEAR(DATE(YEAR(FY20_Published367[[#This Row],[Contract Bid - Start (5010)]]),MONTH(FY20_Published367[[#This Row],[Contract Bid - Start (5010)]])+(7-1),1)),2)</f>
        <v>FY20</v>
      </c>
      <c r="I84" s="14" t="str">
        <f>"Q"&amp;CHOOSE(MONTH(FY20_Published367[[#This Row],[Contract Bid - Start (5010)]]),3,3,3,4,4,4,1,1,1,2,2,2)</f>
        <v>Q3</v>
      </c>
      <c r="J84" s="42">
        <v>43891</v>
      </c>
      <c r="K84" s="38" t="str">
        <f>"FY"&amp;RIGHT(YEAR(DATE(YEAR(FY20_Published367[[#This Row],[LNTP (6010)]]),MONTH(FY20_Published367[[#This Row],[LNTP (6010)]])+(7-1),1)),2)</f>
        <v>FY20</v>
      </c>
      <c r="L84" s="14" t="str">
        <f>"Q"&amp;CHOOSE(MONTH(FY20_Published367[[#This Row],[LNTP (6010)]]),3,3,3,4,4,4,1,1,1,2,2,2)</f>
        <v>Q3</v>
      </c>
      <c r="M84" s="42" t="s">
        <v>565</v>
      </c>
      <c r="N84" s="39" t="s">
        <v>591</v>
      </c>
      <c r="O84" s="39" t="s">
        <v>567</v>
      </c>
      <c r="P84" s="39" t="s">
        <v>579</v>
      </c>
      <c r="Q84" s="84" t="s">
        <v>807</v>
      </c>
    </row>
    <row r="85" spans="1:17">
      <c r="A85" s="71" t="s">
        <v>278</v>
      </c>
      <c r="B85" s="32" t="s">
        <v>232</v>
      </c>
      <c r="C85" s="33"/>
      <c r="D85" s="33" t="s">
        <v>325</v>
      </c>
      <c r="E85" s="46">
        <v>12313000</v>
      </c>
      <c r="F85" s="46">
        <v>9734000</v>
      </c>
      <c r="G85" s="42">
        <v>43594</v>
      </c>
      <c r="H85" s="38" t="s">
        <v>556</v>
      </c>
      <c r="I85" s="14" t="s">
        <v>245</v>
      </c>
      <c r="J85" s="81">
        <v>44012</v>
      </c>
      <c r="K85" s="38" t="s">
        <v>557</v>
      </c>
      <c r="L85" s="14" t="s">
        <v>245</v>
      </c>
      <c r="M85" s="42" t="e">
        <v>#N/A</v>
      </c>
      <c r="N85" s="39" t="s">
        <v>591</v>
      </c>
      <c r="O85" s="39" t="s">
        <v>567</v>
      </c>
      <c r="P85" s="39" t="s">
        <v>576</v>
      </c>
      <c r="Q85" s="84" t="s">
        <v>807</v>
      </c>
    </row>
    <row r="86" spans="1:17">
      <c r="A86" s="71" t="s">
        <v>126</v>
      </c>
      <c r="B86" s="32" t="s">
        <v>168</v>
      </c>
      <c r="C86" s="33" t="s">
        <v>327</v>
      </c>
      <c r="D86" s="33" t="s">
        <v>0</v>
      </c>
      <c r="E86" s="46">
        <v>348499.99974532402</v>
      </c>
      <c r="F86" s="46">
        <v>838099.99886431196</v>
      </c>
      <c r="G86" s="77">
        <v>43873</v>
      </c>
      <c r="H86" s="38" t="str">
        <f>"FY"&amp;RIGHT(YEAR(DATE(YEAR(FY20_Published367[[#This Row],[Contract Bid - Start (5010)]]),MONTH(FY20_Published367[[#This Row],[Contract Bid - Start (5010)]])+(7-1),1)),2)</f>
        <v>FY20</v>
      </c>
      <c r="I86" s="14" t="str">
        <f>"Q"&amp;CHOOSE(MONTH(FY20_Published367[[#This Row],[Contract Bid - Start (5010)]]),3,3,3,4,4,4,1,1,1,2,2,2)</f>
        <v>Q3</v>
      </c>
      <c r="J86" s="77">
        <v>44000</v>
      </c>
      <c r="K86" s="38" t="str">
        <f>"FY"&amp;RIGHT(YEAR(DATE(YEAR(FY20_Published367[[#This Row],[LNTP (6010)]]),MONTH(FY20_Published367[[#This Row],[LNTP (6010)]])+(7-1),1)),2)</f>
        <v>FY20</v>
      </c>
      <c r="L86" s="14" t="str">
        <f>"Q"&amp;CHOOSE(MONTH(FY20_Published367[[#This Row],[LNTP (6010)]]),3,3,3,4,4,4,1,1,1,2,2,2)</f>
        <v>Q4</v>
      </c>
      <c r="M86" s="42" t="s">
        <v>565</v>
      </c>
      <c r="N86" s="39" t="s">
        <v>591</v>
      </c>
      <c r="O86" s="39" t="s">
        <v>567</v>
      </c>
      <c r="P86" s="39" t="s">
        <v>573</v>
      </c>
      <c r="Q86" s="84" t="s">
        <v>807</v>
      </c>
    </row>
    <row r="87" spans="1:17">
      <c r="A87" s="71" t="s">
        <v>130</v>
      </c>
      <c r="B87" s="32" t="s">
        <v>207</v>
      </c>
      <c r="C87" s="33" t="s">
        <v>317</v>
      </c>
      <c r="D87" s="33" t="s">
        <v>0</v>
      </c>
      <c r="E87" s="46">
        <v>270367.46000000002</v>
      </c>
      <c r="F87" s="46">
        <v>506121.79997663503</v>
      </c>
      <c r="G87" s="77">
        <v>43578</v>
      </c>
      <c r="H87" s="38" t="str">
        <f>"FY"&amp;RIGHT(YEAR(DATE(YEAR(FY20_Published367[[#This Row],[Contract Bid - Start (5010)]]),MONTH(FY20_Published367[[#This Row],[Contract Bid - Start (5010)]])+(7-1),1)),2)</f>
        <v>FY19</v>
      </c>
      <c r="I87" s="14" t="str">
        <f>"Q"&amp;CHOOSE(MONTH(FY20_Published367[[#This Row],[Contract Bid - Start (5010)]]),3,3,3,4,4,4,1,1,1,2,2,2)</f>
        <v>Q4</v>
      </c>
      <c r="J87" s="42">
        <v>43760</v>
      </c>
      <c r="K87" s="38" t="str">
        <f>"FY"&amp;RIGHT(YEAR(DATE(YEAR(FY20_Published367[[#This Row],[LNTP (6010)]]),MONTH(FY20_Published367[[#This Row],[LNTP (6010)]])+(7-1),1)),2)</f>
        <v>FY20</v>
      </c>
      <c r="L87" s="14" t="str">
        <f>"Q"&amp;CHOOSE(MONTH(FY20_Published367[[#This Row],[LNTP (6010)]]),3,3,3,4,4,4,1,1,1,2,2,2)</f>
        <v>Q2</v>
      </c>
      <c r="M87" s="42" t="s">
        <v>565</v>
      </c>
      <c r="N87" s="39" t="s">
        <v>591</v>
      </c>
      <c r="O87" s="39" t="s">
        <v>567</v>
      </c>
      <c r="P87" s="39" t="s">
        <v>573</v>
      </c>
      <c r="Q87" s="84" t="s">
        <v>806</v>
      </c>
    </row>
    <row r="88" spans="1:17">
      <c r="A88" s="69" t="s">
        <v>510</v>
      </c>
      <c r="B88" s="32" t="s">
        <v>663</v>
      </c>
      <c r="C88" s="65" t="s">
        <v>319</v>
      </c>
      <c r="D88" s="66" t="s">
        <v>0</v>
      </c>
      <c r="E88" s="46">
        <v>1659493.99843102</v>
      </c>
      <c r="F88" s="46">
        <v>3271584.9980370798</v>
      </c>
      <c r="G88" s="42">
        <v>43951</v>
      </c>
      <c r="H88" s="38" t="str">
        <f>"FY"&amp;RIGHT(YEAR(DATE(YEAR(FY20_Published367[[#This Row],[Contract Bid - Start (5010)]]),MONTH(FY20_Published367[[#This Row],[Contract Bid - Start (5010)]])+(7-1),1)),2)</f>
        <v>FY20</v>
      </c>
      <c r="I88" s="67" t="str">
        <f>"Q"&amp;CHOOSE(MONTH(FY20_Published367[[#This Row],[Contract Bid - Start (5010)]]),3,3,3,4,4,4,1,1,1,2,2,2)</f>
        <v>Q4</v>
      </c>
      <c r="J88" s="50">
        <v>44012</v>
      </c>
      <c r="K88" s="38" t="str">
        <f>"FY"&amp;RIGHT(YEAR(DATE(YEAR(FY20_Published367[[#This Row],[LNTP (6010)]]),MONTH(FY20_Published367[[#This Row],[LNTP (6010)]])+(7-1),1)),2)</f>
        <v>FY20</v>
      </c>
      <c r="L88" s="67" t="str">
        <f>"Q"&amp;CHOOSE(MONTH(FY20_Published367[[#This Row],[LNTP (6010)]]),3,3,3,4,4,4,1,1,1,2,2,2)</f>
        <v>Q4</v>
      </c>
      <c r="M88" s="51" t="s">
        <v>564</v>
      </c>
      <c r="N88" s="40" t="s">
        <v>809</v>
      </c>
      <c r="O88" s="73" t="s">
        <v>567</v>
      </c>
      <c r="P88" s="40" t="s">
        <v>593</v>
      </c>
      <c r="Q88" s="84" t="e">
        <v>#N/A</v>
      </c>
    </row>
    <row r="89" spans="1:17">
      <c r="A89" s="71" t="s">
        <v>129</v>
      </c>
      <c r="B89" s="32" t="s">
        <v>588</v>
      </c>
      <c r="C89" s="60" t="s">
        <v>317</v>
      </c>
      <c r="D89" s="33" t="s">
        <v>0</v>
      </c>
      <c r="E89" s="46">
        <v>1776763.54</v>
      </c>
      <c r="F89" s="46">
        <v>2469329.8895575302</v>
      </c>
      <c r="G89" s="78">
        <v>43578</v>
      </c>
      <c r="H89" s="38" t="str">
        <f>"FY"&amp;RIGHT(YEAR(DATE(YEAR(FY20_Published367[[#This Row],[Contract Bid - Start (5010)]]),MONTH(FY20_Published367[[#This Row],[Contract Bid - Start (5010)]])+(7-1),1)),2)</f>
        <v>FY19</v>
      </c>
      <c r="I89" s="64" t="str">
        <f>"Q"&amp;CHOOSE(MONTH(FY20_Published367[[#This Row],[Contract Bid - Start (5010)]]),3,3,3,4,4,4,1,1,1,2,2,2)</f>
        <v>Q4</v>
      </c>
      <c r="J89" s="62">
        <v>43760</v>
      </c>
      <c r="K89" s="38" t="str">
        <f>"FY"&amp;RIGHT(YEAR(DATE(YEAR(FY20_Published367[[#This Row],[LNTP (6010)]]),MONTH(FY20_Published367[[#This Row],[LNTP (6010)]])+(7-1),1)),2)</f>
        <v>FY20</v>
      </c>
      <c r="L89" s="64" t="str">
        <f>"Q"&amp;CHOOSE(MONTH(FY20_Published367[[#This Row],[LNTP (6010)]]),3,3,3,4,4,4,1,1,1,2,2,2)</f>
        <v>Q2</v>
      </c>
      <c r="M89" s="42" t="s">
        <v>565</v>
      </c>
      <c r="N89" s="39" t="s">
        <v>591</v>
      </c>
      <c r="O89" s="39" t="s">
        <v>567</v>
      </c>
      <c r="P89" s="39" t="s">
        <v>573</v>
      </c>
      <c r="Q89" s="84" t="s">
        <v>806</v>
      </c>
    </row>
    <row r="90" spans="1:17">
      <c r="A90" s="69" t="s">
        <v>10</v>
      </c>
      <c r="B90" s="32" t="s">
        <v>223</v>
      </c>
      <c r="C90" s="33" t="s">
        <v>265</v>
      </c>
      <c r="D90" s="33" t="s">
        <v>0</v>
      </c>
      <c r="E90" s="46">
        <v>20178901.601278301</v>
      </c>
      <c r="F90" s="46">
        <v>29440499.907166202</v>
      </c>
      <c r="G90" s="42">
        <v>43539.333333333336</v>
      </c>
      <c r="H90" s="38" t="str">
        <f>"FY"&amp;RIGHT(YEAR(DATE(YEAR(FY20_Published367[[#This Row],[Contract Bid - Start (5010)]]),MONTH(FY20_Published367[[#This Row],[Contract Bid - Start (5010)]])+(7-1),1)),2)</f>
        <v>FY19</v>
      </c>
      <c r="I90" s="14" t="str">
        <f>"Q"&amp;CHOOSE(MONTH(FY20_Published367[[#This Row],[Contract Bid - Start (5010)]]),3,3,3,4,4,4,1,1,1,2,2,2)</f>
        <v>Q3</v>
      </c>
      <c r="J90" s="42">
        <v>43782.333333333336</v>
      </c>
      <c r="K90" s="38" t="str">
        <f>"FY"&amp;RIGHT(YEAR(DATE(YEAR(FY20_Published367[[#This Row],[LNTP (6010)]]),MONTH(FY20_Published367[[#This Row],[LNTP (6010)]])+(7-1),1)),2)</f>
        <v>FY20</v>
      </c>
      <c r="L90" s="14" t="str">
        <f>"Q"&amp;CHOOSE(MONTH(FY20_Published367[[#This Row],[LNTP (6010)]]),3,3,3,4,4,4,1,1,1,2,2,2)</f>
        <v>Q2</v>
      </c>
      <c r="M90" s="42" t="s">
        <v>564</v>
      </c>
      <c r="N90" s="39" t="s">
        <v>591</v>
      </c>
      <c r="O90" s="39" t="s">
        <v>567</v>
      </c>
      <c r="P90" s="39" t="s">
        <v>596</v>
      </c>
      <c r="Q90" s="84" t="s">
        <v>806</v>
      </c>
    </row>
    <row r="91" spans="1:17">
      <c r="A91" s="71" t="s">
        <v>141</v>
      </c>
      <c r="B91" s="32" t="s">
        <v>227</v>
      </c>
      <c r="C91" s="60" t="s">
        <v>265</v>
      </c>
      <c r="D91" s="33" t="s">
        <v>0</v>
      </c>
      <c r="E91" s="46">
        <v>10770054</v>
      </c>
      <c r="F91" s="46">
        <v>14590261.6987206</v>
      </c>
      <c r="G91" s="62">
        <v>43557.333333333336</v>
      </c>
      <c r="H91" s="38" t="str">
        <f>"FY"&amp;RIGHT(YEAR(DATE(YEAR(FY20_Published367[[#This Row],[Contract Bid - Start (5010)]]),MONTH(FY20_Published367[[#This Row],[Contract Bid - Start (5010)]])+(7-1),1)),2)</f>
        <v>FY19</v>
      </c>
      <c r="I91" s="64" t="str">
        <f>"Q"&amp;CHOOSE(MONTH(FY20_Published367[[#This Row],[Contract Bid - Start (5010)]]),3,3,3,4,4,4,1,1,1,2,2,2)</f>
        <v>Q4</v>
      </c>
      <c r="J91" s="62">
        <v>43791.333333333336</v>
      </c>
      <c r="K91" s="38" t="str">
        <f>"FY"&amp;RIGHT(YEAR(DATE(YEAR(FY20_Published367[[#This Row],[LNTP (6010)]]),MONTH(FY20_Published367[[#This Row],[LNTP (6010)]])+(7-1),1)),2)</f>
        <v>FY20</v>
      </c>
      <c r="L91" s="64" t="str">
        <f>"Q"&amp;CHOOSE(MONTH(FY20_Published367[[#This Row],[LNTP (6010)]]),3,3,3,4,4,4,1,1,1,2,2,2)</f>
        <v>Q2</v>
      </c>
      <c r="M91" s="42" t="s">
        <v>564</v>
      </c>
      <c r="N91" s="39" t="s">
        <v>591</v>
      </c>
      <c r="O91" s="39" t="s">
        <v>567</v>
      </c>
      <c r="P91" s="39" t="s">
        <v>599</v>
      </c>
      <c r="Q91" s="84" t="s">
        <v>806</v>
      </c>
    </row>
    <row r="92" spans="1:17">
      <c r="A92" s="71" t="s">
        <v>51</v>
      </c>
      <c r="B92" s="32" t="s">
        <v>164</v>
      </c>
      <c r="C92" s="33" t="s">
        <v>327</v>
      </c>
      <c r="D92" s="33" t="s">
        <v>0</v>
      </c>
      <c r="E92" s="46">
        <v>9990149.3778626397</v>
      </c>
      <c r="F92" s="46">
        <v>16404743.3194301</v>
      </c>
      <c r="G92" s="42">
        <v>43705.333333333336</v>
      </c>
      <c r="H92" s="38" t="str">
        <f>"FY"&amp;RIGHT(YEAR(DATE(YEAR(FY20_Published367[[#This Row],[Contract Bid - Start (5010)]]),MONTH(FY20_Published367[[#This Row],[Contract Bid - Start (5010)]])+(7-1),1)),2)</f>
        <v>FY20</v>
      </c>
      <c r="I92" s="14" t="str">
        <f>"Q"&amp;CHOOSE(MONTH(FY20_Published367[[#This Row],[Contract Bid - Start (5010)]]),3,3,3,4,4,4,1,1,1,2,2,2)</f>
        <v>Q1</v>
      </c>
      <c r="J92" s="42">
        <v>43892.333333333336</v>
      </c>
      <c r="K92" s="38" t="str">
        <f>"FY"&amp;RIGHT(YEAR(DATE(YEAR(FY20_Published367[[#This Row],[LNTP (6010)]]),MONTH(FY20_Published367[[#This Row],[LNTP (6010)]])+(7-1),1)),2)</f>
        <v>FY20</v>
      </c>
      <c r="L92" s="14" t="str">
        <f>"Q"&amp;CHOOSE(MONTH(FY20_Published367[[#This Row],[LNTP (6010)]]),3,3,3,4,4,4,1,1,1,2,2,2)</f>
        <v>Q3</v>
      </c>
      <c r="M92" s="42" t="s">
        <v>565</v>
      </c>
      <c r="N92" s="39" t="s">
        <v>591</v>
      </c>
      <c r="O92" s="39" t="s">
        <v>567</v>
      </c>
      <c r="P92" s="39" t="s">
        <v>601</v>
      </c>
      <c r="Q92" s="84" t="s">
        <v>806</v>
      </c>
    </row>
    <row r="93" spans="1:17">
      <c r="A93" s="71" t="s">
        <v>337</v>
      </c>
      <c r="B93" s="49" t="s">
        <v>554</v>
      </c>
      <c r="C93" s="33" t="s">
        <v>264</v>
      </c>
      <c r="D93" s="33" t="s">
        <v>241</v>
      </c>
      <c r="E93" s="86">
        <v>165716</v>
      </c>
      <c r="F93" s="86">
        <v>240687</v>
      </c>
      <c r="G93" s="42">
        <v>43685</v>
      </c>
      <c r="H93" s="38" t="s">
        <v>557</v>
      </c>
      <c r="I93" s="14" t="s">
        <v>244</v>
      </c>
      <c r="J93" s="77">
        <v>43745</v>
      </c>
      <c r="K93" s="38" t="s">
        <v>557</v>
      </c>
      <c r="L93" s="14" t="s">
        <v>246</v>
      </c>
      <c r="M93" s="42" t="e">
        <v>#N/A</v>
      </c>
      <c r="N93" s="39" t="s">
        <v>591</v>
      </c>
      <c r="O93" s="39" t="s">
        <v>567</v>
      </c>
      <c r="P93" s="39" t="s">
        <v>579</v>
      </c>
      <c r="Q93" s="84" t="s">
        <v>806</v>
      </c>
    </row>
    <row r="94" spans="1:17">
      <c r="A94" s="71" t="s">
        <v>338</v>
      </c>
      <c r="B94" s="49" t="s">
        <v>555</v>
      </c>
      <c r="C94" s="33" t="s">
        <v>265</v>
      </c>
      <c r="D94" s="33" t="s">
        <v>241</v>
      </c>
      <c r="E94" s="86">
        <v>422396</v>
      </c>
      <c r="F94" s="86">
        <v>725067.88</v>
      </c>
      <c r="G94" s="42">
        <v>43685</v>
      </c>
      <c r="H94" s="38" t="s">
        <v>557</v>
      </c>
      <c r="I94" s="14" t="s">
        <v>244</v>
      </c>
      <c r="J94" s="77">
        <v>43745</v>
      </c>
      <c r="K94" s="38" t="s">
        <v>557</v>
      </c>
      <c r="L94" s="14" t="s">
        <v>246</v>
      </c>
      <c r="M94" s="42" t="e">
        <v>#N/A</v>
      </c>
      <c r="N94" s="39" t="s">
        <v>591</v>
      </c>
      <c r="O94" s="39" t="s">
        <v>567</v>
      </c>
      <c r="P94" s="39" t="s">
        <v>579</v>
      </c>
      <c r="Q94" s="84" t="s">
        <v>806</v>
      </c>
    </row>
    <row r="95" spans="1:17">
      <c r="A95" s="71" t="s">
        <v>99</v>
      </c>
      <c r="B95" s="32" t="s">
        <v>233</v>
      </c>
      <c r="C95" s="33" t="s">
        <v>264</v>
      </c>
      <c r="D95" s="33" t="s">
        <v>0</v>
      </c>
      <c r="E95" s="46">
        <v>4209510.0999999996</v>
      </c>
      <c r="F95" s="46">
        <v>5497985.6094738096</v>
      </c>
      <c r="G95" s="42">
        <v>43594.333333333336</v>
      </c>
      <c r="H95" s="38" t="str">
        <f>"FY"&amp;RIGHT(YEAR(DATE(YEAR(FY20_Published367[[#This Row],[Contract Bid - Start (5010)]]),MONTH(FY20_Published367[[#This Row],[Contract Bid - Start (5010)]])+(7-1),1)),2)</f>
        <v>FY19</v>
      </c>
      <c r="I95" s="14" t="str">
        <f>"Q"&amp;CHOOSE(MONTH(FY20_Published367[[#This Row],[Contract Bid - Start (5010)]]),3,3,3,4,4,4,1,1,1,2,2,2)</f>
        <v>Q4</v>
      </c>
      <c r="J95" s="42">
        <v>43738.333333333336</v>
      </c>
      <c r="K95" s="38" t="str">
        <f>"FY"&amp;RIGHT(YEAR(DATE(YEAR(FY20_Published367[[#This Row],[LNTP (6010)]]),MONTH(FY20_Published367[[#This Row],[LNTP (6010)]])+(7-1),1)),2)</f>
        <v>FY20</v>
      </c>
      <c r="L95" s="14" t="str">
        <f>"Q"&amp;CHOOSE(MONTH(FY20_Published367[[#This Row],[LNTP (6010)]]),3,3,3,4,4,4,1,1,1,2,2,2)</f>
        <v>Q1</v>
      </c>
      <c r="M95" s="42" t="s">
        <v>565</v>
      </c>
      <c r="N95" s="39" t="s">
        <v>591</v>
      </c>
      <c r="O95" s="39" t="s">
        <v>567</v>
      </c>
      <c r="P95" s="39" t="s">
        <v>579</v>
      </c>
      <c r="Q95" s="84" t="s">
        <v>806</v>
      </c>
    </row>
    <row r="96" spans="1:17">
      <c r="A96" s="37" t="s">
        <v>380</v>
      </c>
      <c r="B96" s="32" t="s">
        <v>631</v>
      </c>
      <c r="C96" s="65" t="s">
        <v>264</v>
      </c>
      <c r="D96" s="66" t="s">
        <v>0</v>
      </c>
      <c r="E96" s="106">
        <v>3946999.9959633001</v>
      </c>
      <c r="F96" s="106">
        <v>4812999.9959632996</v>
      </c>
      <c r="G96" s="42">
        <v>43713</v>
      </c>
      <c r="H96" s="38" t="str">
        <f>"FY"&amp;RIGHT(YEAR(DATE(YEAR(FY20_Published367[[#This Row],[Contract Bid - Start (5010)]]),MONTH(FY20_Published367[[#This Row],[Contract Bid - Start (5010)]])+(7-1),1)),2)</f>
        <v>FY20</v>
      </c>
      <c r="I96" s="67" t="str">
        <f>"Q"&amp;CHOOSE(MONTH(FY20_Published367[[#This Row],[Contract Bid - Start (5010)]]),3,3,3,4,4,4,1,1,1,2,2,2)</f>
        <v>Q1</v>
      </c>
      <c r="J96" s="50">
        <v>43887</v>
      </c>
      <c r="K96" s="38" t="str">
        <f>"FY"&amp;RIGHT(YEAR(DATE(YEAR(FY20_Published367[[#This Row],[LNTP (6010)]]),MONTH(FY20_Published367[[#This Row],[LNTP (6010)]])+(7-1),1)),2)</f>
        <v>FY20</v>
      </c>
      <c r="L96" s="67" t="str">
        <f>"Q"&amp;CHOOSE(MONTH(FY20_Published367[[#This Row],[LNTP (6010)]]),3,3,3,4,4,4,1,1,1,2,2,2)</f>
        <v>Q3</v>
      </c>
      <c r="M96" s="107" t="s">
        <v>565</v>
      </c>
      <c r="N96" s="40" t="s">
        <v>591</v>
      </c>
      <c r="O96" s="39" t="s">
        <v>567</v>
      </c>
      <c r="P96" s="40" t="s">
        <v>658</v>
      </c>
      <c r="Q96" s="40" t="s">
        <v>806</v>
      </c>
    </row>
    <row r="97" spans="1:17">
      <c r="A97" s="71" t="s">
        <v>89</v>
      </c>
      <c r="B97" s="32" t="s">
        <v>159</v>
      </c>
      <c r="C97" s="33" t="s">
        <v>264</v>
      </c>
      <c r="D97" s="33" t="s">
        <v>0</v>
      </c>
      <c r="E97" s="46">
        <v>4325000</v>
      </c>
      <c r="F97" s="46">
        <v>5277499.99997281</v>
      </c>
      <c r="G97" s="42">
        <v>43599.333333333336</v>
      </c>
      <c r="H97" s="38" t="str">
        <f>"FY"&amp;RIGHT(YEAR(DATE(YEAR(FY20_Published367[[#This Row],[Contract Bid - Start (5010)]]),MONTH(FY20_Published367[[#This Row],[Contract Bid - Start (5010)]])+(7-1),1)),2)</f>
        <v>FY19</v>
      </c>
      <c r="I97" s="14" t="str">
        <f>"Q"&amp;CHOOSE(MONTH(FY20_Published367[[#This Row],[Contract Bid - Start (5010)]]),3,3,3,4,4,4,1,1,1,2,2,2)</f>
        <v>Q4</v>
      </c>
      <c r="J97" s="42">
        <v>43864.333333333336</v>
      </c>
      <c r="K97" s="38" t="str">
        <f>"FY"&amp;RIGHT(YEAR(DATE(YEAR(FY20_Published367[[#This Row],[LNTP (6010)]]),MONTH(FY20_Published367[[#This Row],[LNTP (6010)]])+(7-1),1)),2)</f>
        <v>FY20</v>
      </c>
      <c r="L97" s="14" t="str">
        <f>"Q"&amp;CHOOSE(MONTH(FY20_Published367[[#This Row],[LNTP (6010)]]),3,3,3,4,4,4,1,1,1,2,2,2)</f>
        <v>Q3</v>
      </c>
      <c r="M97" s="42" t="s">
        <v>565</v>
      </c>
      <c r="N97" s="39" t="s">
        <v>591</v>
      </c>
      <c r="O97" s="39" t="s">
        <v>567</v>
      </c>
      <c r="P97" s="39" t="s">
        <v>600</v>
      </c>
      <c r="Q97" s="84" t="s">
        <v>806</v>
      </c>
    </row>
    <row r="98" spans="1:17">
      <c r="A98" s="71" t="s">
        <v>335</v>
      </c>
      <c r="B98" s="32" t="s">
        <v>624</v>
      </c>
      <c r="C98" s="60" t="s">
        <v>264</v>
      </c>
      <c r="D98" s="33" t="s">
        <v>0</v>
      </c>
      <c r="E98" s="46">
        <v>4754000</v>
      </c>
      <c r="F98" s="46">
        <v>5797999.99999901</v>
      </c>
      <c r="G98" s="62">
        <v>43865.333333333336</v>
      </c>
      <c r="H98" s="38" t="str">
        <f>"FY"&amp;RIGHT(YEAR(DATE(YEAR(FY20_Published367[[#This Row],[Contract Bid - Start (5010)]]),MONTH(FY20_Published367[[#This Row],[Contract Bid - Start (5010)]])+(7-1),1)),2)</f>
        <v>FY20</v>
      </c>
      <c r="I98" s="64" t="str">
        <f>"Q"&amp;CHOOSE(MONTH(FY20_Published367[[#This Row],[Contract Bid - Start (5010)]]),3,3,3,4,4,4,1,1,1,2,2,2)</f>
        <v>Q3</v>
      </c>
      <c r="J98" s="62">
        <v>43966.333333333336</v>
      </c>
      <c r="K98" s="38" t="str">
        <f>"FY"&amp;RIGHT(YEAR(DATE(YEAR(FY20_Published367[[#This Row],[LNTP (6010)]]),MONTH(FY20_Published367[[#This Row],[LNTP (6010)]])+(7-1),1)),2)</f>
        <v>FY20</v>
      </c>
      <c r="L98" s="64" t="str">
        <f>"Q"&amp;CHOOSE(MONTH(FY20_Published367[[#This Row],[LNTP (6010)]]),3,3,3,4,4,4,1,1,1,2,2,2)</f>
        <v>Q4</v>
      </c>
      <c r="M98" s="42" t="s">
        <v>565</v>
      </c>
      <c r="N98" s="39" t="s">
        <v>591</v>
      </c>
      <c r="O98" s="39" t="s">
        <v>567</v>
      </c>
      <c r="P98" s="39" t="s">
        <v>579</v>
      </c>
      <c r="Q98" s="84" t="s">
        <v>807</v>
      </c>
    </row>
    <row r="99" spans="1:17">
      <c r="A99" s="71" t="s">
        <v>104</v>
      </c>
      <c r="B99" s="32" t="s">
        <v>614</v>
      </c>
      <c r="C99" s="33" t="s">
        <v>264</v>
      </c>
      <c r="D99" s="33" t="s">
        <v>0</v>
      </c>
      <c r="E99" s="46">
        <v>1102041.6193387799</v>
      </c>
      <c r="F99" s="46">
        <v>1410102.7392561201</v>
      </c>
      <c r="G99" s="42">
        <v>43483.333333333336</v>
      </c>
      <c r="H99" s="38" t="str">
        <f>"FY"&amp;RIGHT(YEAR(DATE(YEAR(FY20_Published367[[#This Row],[Contract Bid - Start (5010)]]),MONTH(FY20_Published367[[#This Row],[Contract Bid - Start (5010)]])+(7-1),1)),2)</f>
        <v>FY19</v>
      </c>
      <c r="I99" s="14" t="str">
        <f>"Q"&amp;CHOOSE(MONTH(FY20_Published367[[#This Row],[Contract Bid - Start (5010)]]),3,3,3,4,4,4,1,1,1,2,2,2)</f>
        <v>Q3</v>
      </c>
      <c r="J99" s="42">
        <v>43746.333333333336</v>
      </c>
      <c r="K99" s="38" t="str">
        <f>"FY"&amp;RIGHT(YEAR(DATE(YEAR(FY20_Published367[[#This Row],[LNTP (6010)]]),MONTH(FY20_Published367[[#This Row],[LNTP (6010)]])+(7-1),1)),2)</f>
        <v>FY20</v>
      </c>
      <c r="L99" s="14" t="str">
        <f>"Q"&amp;CHOOSE(MONTH(FY20_Published367[[#This Row],[LNTP (6010)]]),3,3,3,4,4,4,1,1,1,2,2,2)</f>
        <v>Q2</v>
      </c>
      <c r="M99" s="42" t="s">
        <v>565</v>
      </c>
      <c r="N99" s="39" t="s">
        <v>591</v>
      </c>
      <c r="O99" s="39" t="s">
        <v>567</v>
      </c>
      <c r="P99" s="39" t="s">
        <v>579</v>
      </c>
      <c r="Q99" s="84" t="s">
        <v>806</v>
      </c>
    </row>
    <row r="100" spans="1:17">
      <c r="A100" s="71" t="s">
        <v>102</v>
      </c>
      <c r="B100" s="32" t="s">
        <v>615</v>
      </c>
      <c r="C100" s="33" t="s">
        <v>265</v>
      </c>
      <c r="D100" s="33" t="s">
        <v>0</v>
      </c>
      <c r="E100" s="46">
        <v>2046648.7179533499</v>
      </c>
      <c r="F100" s="46">
        <v>2598048.1777998498</v>
      </c>
      <c r="G100" s="42">
        <v>43483.333333333336</v>
      </c>
      <c r="H100" s="38" t="str">
        <f>"FY"&amp;RIGHT(YEAR(DATE(YEAR(FY20_Published367[[#This Row],[Contract Bid - Start (5010)]]),MONTH(FY20_Published367[[#This Row],[Contract Bid - Start (5010)]])+(7-1),1)),2)</f>
        <v>FY19</v>
      </c>
      <c r="I100" s="14" t="str">
        <f>"Q"&amp;CHOOSE(MONTH(FY20_Published367[[#This Row],[Contract Bid - Start (5010)]]),3,3,3,4,4,4,1,1,1,2,2,2)</f>
        <v>Q3</v>
      </c>
      <c r="J100" s="42">
        <v>43746.333333333336</v>
      </c>
      <c r="K100" s="38" t="str">
        <f>"FY"&amp;RIGHT(YEAR(DATE(YEAR(FY20_Published367[[#This Row],[LNTP (6010)]]),MONTH(FY20_Published367[[#This Row],[LNTP (6010)]])+(7-1),1)),2)</f>
        <v>FY20</v>
      </c>
      <c r="L100" s="14" t="str">
        <f>"Q"&amp;CHOOSE(MONTH(FY20_Published367[[#This Row],[LNTP (6010)]]),3,3,3,4,4,4,1,1,1,2,2,2)</f>
        <v>Q2</v>
      </c>
      <c r="M100" s="42" t="s">
        <v>565</v>
      </c>
      <c r="N100" s="39" t="s">
        <v>591</v>
      </c>
      <c r="O100" s="39" t="s">
        <v>567</v>
      </c>
      <c r="P100" s="39" t="s">
        <v>579</v>
      </c>
      <c r="Q100" s="84" t="s">
        <v>806</v>
      </c>
    </row>
    <row r="101" spans="1:17">
      <c r="A101" s="72" t="s">
        <v>375</v>
      </c>
      <c r="B101" s="32" t="s">
        <v>610</v>
      </c>
      <c r="C101" s="33" t="s">
        <v>327</v>
      </c>
      <c r="D101" s="33" t="s">
        <v>241</v>
      </c>
      <c r="E101" s="46">
        <v>765000</v>
      </c>
      <c r="F101" s="46">
        <v>1100000</v>
      </c>
      <c r="G101" s="42">
        <v>43992.333333333336</v>
      </c>
      <c r="H101" s="38" t="str">
        <f>"FY"&amp;RIGHT(YEAR(DATE(YEAR(FY20_Published367[[#This Row],[Contract Bid - Start (5010)]]),MONTH(FY20_Published367[[#This Row],[Contract Bid - Start (5010)]])+(7-1),1)),2)</f>
        <v>FY20</v>
      </c>
      <c r="I101" s="14" t="str">
        <f>"Q"&amp;CHOOSE(MONTH(FY20_Published367[[#This Row],[Contract Bid - Start (5010)]]),3,3,3,4,4,4,1,1,1,2,2,2)</f>
        <v>Q4</v>
      </c>
      <c r="J101" s="81">
        <v>44151.333333333336</v>
      </c>
      <c r="K101" s="38" t="str">
        <f>"FY"&amp;RIGHT(YEAR(DATE(YEAR(FY20_Published367[[#This Row],[LNTP (6010)]]),MONTH(FY20_Published367[[#This Row],[LNTP (6010)]])+(7-1),1)),2)</f>
        <v>FY21</v>
      </c>
      <c r="L101" s="14" t="str">
        <f>"Q"&amp;CHOOSE(MONTH(FY20_Published367[[#This Row],[LNTP (6010)]]),3,3,3,4,4,4,1,1,1,2,2,2)</f>
        <v>Q2</v>
      </c>
      <c r="M101" s="42" t="s">
        <v>565</v>
      </c>
      <c r="N101" s="39" t="s">
        <v>591</v>
      </c>
      <c r="O101" s="39" t="s">
        <v>567</v>
      </c>
      <c r="P101" s="39" t="s">
        <v>602</v>
      </c>
      <c r="Q101" s="84" t="s">
        <v>807</v>
      </c>
    </row>
    <row r="102" spans="1:17">
      <c r="A102" s="69" t="s">
        <v>39</v>
      </c>
      <c r="B102" s="32" t="s">
        <v>224</v>
      </c>
      <c r="C102" s="60" t="s">
        <v>248</v>
      </c>
      <c r="D102" s="33" t="s">
        <v>0</v>
      </c>
      <c r="E102" s="46">
        <v>11008312.9845524</v>
      </c>
      <c r="F102" s="46">
        <v>12600999.982592801</v>
      </c>
      <c r="G102" s="62">
        <v>43616.333333333336</v>
      </c>
      <c r="H102" s="38" t="str">
        <f>"FY"&amp;RIGHT(YEAR(DATE(YEAR(FY20_Published367[[#This Row],[Contract Bid - Start (5010)]]),MONTH(FY20_Published367[[#This Row],[Contract Bid - Start (5010)]])+(7-1),1)),2)</f>
        <v>FY19</v>
      </c>
      <c r="I102" s="64" t="str">
        <f>"Q"&amp;CHOOSE(MONTH(FY20_Published367[[#This Row],[Contract Bid - Start (5010)]]),3,3,3,4,4,4,1,1,1,2,2,2)</f>
        <v>Q4</v>
      </c>
      <c r="J102" s="62">
        <v>43790.333333333336</v>
      </c>
      <c r="K102" s="38" t="str">
        <f>"FY"&amp;RIGHT(YEAR(DATE(YEAR(FY20_Published367[[#This Row],[LNTP (6010)]]),MONTH(FY20_Published367[[#This Row],[LNTP (6010)]])+(7-1),1)),2)</f>
        <v>FY20</v>
      </c>
      <c r="L102" s="64" t="str">
        <f>"Q"&amp;CHOOSE(MONTH(FY20_Published367[[#This Row],[LNTP (6010)]]),3,3,3,4,4,4,1,1,1,2,2,2)</f>
        <v>Q2</v>
      </c>
      <c r="M102" s="42" t="s">
        <v>564</v>
      </c>
      <c r="N102" s="39" t="s">
        <v>591</v>
      </c>
      <c r="O102" s="39" t="s">
        <v>567</v>
      </c>
      <c r="P102" s="39" t="s">
        <v>592</v>
      </c>
      <c r="Q102" s="84" t="s">
        <v>806</v>
      </c>
    </row>
    <row r="103" spans="1:17">
      <c r="A103" s="71" t="s">
        <v>297</v>
      </c>
      <c r="B103" s="32" t="s">
        <v>313</v>
      </c>
      <c r="C103" s="33" t="s">
        <v>264</v>
      </c>
      <c r="D103" s="33" t="s">
        <v>241</v>
      </c>
      <c r="E103" s="46">
        <v>795399.6</v>
      </c>
      <c r="F103" s="46">
        <v>825399.6</v>
      </c>
      <c r="G103" s="42">
        <v>43327.333333333336</v>
      </c>
      <c r="H103" s="38" t="str">
        <f>"FY"&amp;RIGHT(YEAR(DATE(YEAR(FY20_Published367[[#This Row],[Contract Bid - Start (5010)]]),MONTH(FY20_Published367[[#This Row],[Contract Bid - Start (5010)]])+(7-1),1)),2)</f>
        <v>FY19</v>
      </c>
      <c r="I103" s="14" t="str">
        <f>"Q"&amp;CHOOSE(MONTH(FY20_Published367[[#This Row],[Contract Bid - Start (5010)]]),3,3,3,4,4,4,1,1,1,2,2,2)</f>
        <v>Q1</v>
      </c>
      <c r="J103" s="42">
        <v>43783.333333333336</v>
      </c>
      <c r="K103" s="38" t="str">
        <f>"FY"&amp;RIGHT(YEAR(DATE(YEAR(FY20_Published367[[#This Row],[LNTP (6010)]]),MONTH(FY20_Published367[[#This Row],[LNTP (6010)]])+(7-1),1)),2)</f>
        <v>FY20</v>
      </c>
      <c r="L103" s="14" t="str">
        <f>"Q"&amp;CHOOSE(MONTH(FY20_Published367[[#This Row],[LNTP (6010)]]),3,3,3,4,4,4,1,1,1,2,2,2)</f>
        <v>Q2</v>
      </c>
      <c r="M103" s="42" t="s">
        <v>564</v>
      </c>
      <c r="N103" s="39" t="s">
        <v>591</v>
      </c>
      <c r="O103" s="39" t="s">
        <v>567</v>
      </c>
      <c r="P103" s="39" t="s">
        <v>595</v>
      </c>
      <c r="Q103" s="84" t="s">
        <v>806</v>
      </c>
    </row>
    <row r="104" spans="1:17">
      <c r="A104" s="69" t="s">
        <v>70</v>
      </c>
      <c r="B104" s="32" t="s">
        <v>163</v>
      </c>
      <c r="C104" s="33" t="s">
        <v>265</v>
      </c>
      <c r="D104" s="33" t="s">
        <v>249</v>
      </c>
      <c r="E104" s="46">
        <v>5835800</v>
      </c>
      <c r="F104" s="46">
        <v>7179840.2757121203</v>
      </c>
      <c r="G104" s="42">
        <v>43749.708333333336</v>
      </c>
      <c r="H104" s="38" t="str">
        <f>"FY"&amp;RIGHT(YEAR(DATE(YEAR(FY20_Published367[[#This Row],[Contract Bid - Start (5010)]]),MONTH(FY20_Published367[[#This Row],[Contract Bid - Start (5010)]])+(7-1),1)),2)</f>
        <v>FY20</v>
      </c>
      <c r="I104" s="14" t="str">
        <f>"Q"&amp;CHOOSE(MONTH(FY20_Published367[[#This Row],[Contract Bid - Start (5010)]]),3,3,3,4,4,4,1,1,1,2,2,2)</f>
        <v>Q2</v>
      </c>
      <c r="J104" s="42">
        <v>43984.333333333336</v>
      </c>
      <c r="K104" s="38" t="str">
        <f>"FY"&amp;RIGHT(YEAR(DATE(YEAR(FY20_Published367[[#This Row],[LNTP (6010)]]),MONTH(FY20_Published367[[#This Row],[LNTP (6010)]])+(7-1),1)),2)</f>
        <v>FY20</v>
      </c>
      <c r="L104" s="14" t="str">
        <f>"Q"&amp;CHOOSE(MONTH(FY20_Published367[[#This Row],[LNTP (6010)]]),3,3,3,4,4,4,1,1,1,2,2,2)</f>
        <v>Q4</v>
      </c>
      <c r="M104" s="42" t="s">
        <v>565</v>
      </c>
      <c r="N104" s="39" t="s">
        <v>591</v>
      </c>
      <c r="O104" s="39" t="s">
        <v>567</v>
      </c>
      <c r="P104" s="39" t="s">
        <v>600</v>
      </c>
      <c r="Q104" s="84" t="s">
        <v>807</v>
      </c>
    </row>
    <row r="105" spans="1:17">
      <c r="A105" s="72" t="s">
        <v>97</v>
      </c>
      <c r="B105" s="32" t="s">
        <v>195</v>
      </c>
      <c r="C105" s="33" t="s">
        <v>327</v>
      </c>
      <c r="D105" s="33" t="s">
        <v>241</v>
      </c>
      <c r="E105" s="46">
        <v>256612</v>
      </c>
      <c r="F105" s="46">
        <v>381799.99999865098</v>
      </c>
      <c r="G105" s="42">
        <v>43992.333333333336</v>
      </c>
      <c r="H105" s="38" t="str">
        <f>"FY"&amp;RIGHT(YEAR(DATE(YEAR(FY20_Published367[[#This Row],[Contract Bid - Start (5010)]]),MONTH(FY20_Published367[[#This Row],[Contract Bid - Start (5010)]])+(7-1),1)),2)</f>
        <v>FY20</v>
      </c>
      <c r="I105" s="14" t="str">
        <f>"Q"&amp;CHOOSE(MONTH(FY20_Published367[[#This Row],[Contract Bid - Start (5010)]]),3,3,3,4,4,4,1,1,1,2,2,2)</f>
        <v>Q4</v>
      </c>
      <c r="J105" s="81">
        <v>44055.333333333336</v>
      </c>
      <c r="K105" s="38" t="str">
        <f>"FY"&amp;RIGHT(YEAR(DATE(YEAR(FY20_Published367[[#This Row],[LNTP (6010)]]),MONTH(FY20_Published367[[#This Row],[LNTP (6010)]])+(7-1),1)),2)</f>
        <v>FY21</v>
      </c>
      <c r="L105" s="14" t="str">
        <f>"Q"&amp;CHOOSE(MONTH(FY20_Published367[[#This Row],[LNTP (6010)]]),3,3,3,4,4,4,1,1,1,2,2,2)</f>
        <v>Q1</v>
      </c>
      <c r="M105" s="42" t="s">
        <v>565</v>
      </c>
      <c r="N105" s="39" t="s">
        <v>591</v>
      </c>
      <c r="O105" s="39" t="s">
        <v>567</v>
      </c>
      <c r="P105" s="39" t="s">
        <v>602</v>
      </c>
      <c r="Q105" s="84" t="s">
        <v>807</v>
      </c>
    </row>
    <row r="106" spans="1:17">
      <c r="A106" s="69" t="s">
        <v>8</v>
      </c>
      <c r="B106" s="32" t="s">
        <v>191</v>
      </c>
      <c r="C106" s="33" t="s">
        <v>265</v>
      </c>
      <c r="D106" s="33" t="s">
        <v>0</v>
      </c>
      <c r="E106" s="46">
        <v>3655000</v>
      </c>
      <c r="F106" s="46">
        <v>5189999.9988778196</v>
      </c>
      <c r="G106" s="42">
        <v>43832.291666666664</v>
      </c>
      <c r="H106" s="38" t="str">
        <f>"FY"&amp;RIGHT(YEAR(DATE(YEAR(FY20_Published367[[#This Row],[Contract Bid - Start (5010)]]),MONTH(FY20_Published367[[#This Row],[Contract Bid - Start (5010)]])+(7-1),1)),2)</f>
        <v>FY20</v>
      </c>
      <c r="I106" s="14" t="str">
        <f>"Q"&amp;CHOOSE(MONTH(FY20_Published367[[#This Row],[Contract Bid - Start (5010)]]),3,3,3,4,4,4,1,1,1,2,2,2)</f>
        <v>Q3</v>
      </c>
      <c r="J106" s="42">
        <v>43951.333333333336</v>
      </c>
      <c r="K106" s="38" t="str">
        <f>"FY"&amp;RIGHT(YEAR(DATE(YEAR(FY20_Published367[[#This Row],[LNTP (6010)]]),MONTH(FY20_Published367[[#This Row],[LNTP (6010)]])+(7-1),1)),2)</f>
        <v>FY20</v>
      </c>
      <c r="L106" s="14" t="str">
        <f>"Q"&amp;CHOOSE(MONTH(FY20_Published367[[#This Row],[LNTP (6010)]]),3,3,3,4,4,4,1,1,1,2,2,2)</f>
        <v>Q4</v>
      </c>
      <c r="M106" s="42" t="s">
        <v>564</v>
      </c>
      <c r="N106" s="39" t="s">
        <v>591</v>
      </c>
      <c r="O106" s="39" t="s">
        <v>567</v>
      </c>
      <c r="P106" s="39" t="s">
        <v>596</v>
      </c>
      <c r="Q106" s="84" t="s">
        <v>807</v>
      </c>
    </row>
    <row r="107" spans="1:17">
      <c r="A107" s="69" t="s">
        <v>122</v>
      </c>
      <c r="B107" s="32" t="s">
        <v>199</v>
      </c>
      <c r="C107" s="33" t="s">
        <v>265</v>
      </c>
      <c r="D107" s="33" t="s">
        <v>0</v>
      </c>
      <c r="E107" s="46">
        <v>7779750</v>
      </c>
      <c r="F107" s="46">
        <v>11312799.999846401</v>
      </c>
      <c r="G107" s="42">
        <v>43711.333333333336</v>
      </c>
      <c r="H107" s="38" t="str">
        <f>"FY"&amp;RIGHT(YEAR(DATE(YEAR(FY20_Published367[[#This Row],[Contract Bid - Start (5010)]]),MONTH(FY20_Published367[[#This Row],[Contract Bid - Start (5010)]])+(7-1),1)),2)</f>
        <v>FY20</v>
      </c>
      <c r="I107" s="14" t="str">
        <f>"Q"&amp;CHOOSE(MONTH(FY20_Published367[[#This Row],[Contract Bid - Start (5010)]]),3,3,3,4,4,4,1,1,1,2,2,2)</f>
        <v>Q1</v>
      </c>
      <c r="J107" s="42">
        <v>43928.333333333336</v>
      </c>
      <c r="K107" s="38" t="str">
        <f>"FY"&amp;RIGHT(YEAR(DATE(YEAR(FY20_Published367[[#This Row],[LNTP (6010)]]),MONTH(FY20_Published367[[#This Row],[LNTP (6010)]])+(7-1),1)),2)</f>
        <v>FY20</v>
      </c>
      <c r="L107" s="14" t="str">
        <f>"Q"&amp;CHOOSE(MONTH(FY20_Published367[[#This Row],[LNTP (6010)]]),3,3,3,4,4,4,1,1,1,2,2,2)</f>
        <v>Q4</v>
      </c>
      <c r="M107" s="42" t="s">
        <v>564</v>
      </c>
      <c r="N107" s="39" t="s">
        <v>591</v>
      </c>
      <c r="O107" s="39" t="s">
        <v>567</v>
      </c>
      <c r="P107" s="39" t="s">
        <v>596</v>
      </c>
      <c r="Q107" s="84" t="s">
        <v>807</v>
      </c>
    </row>
    <row r="108" spans="1:17">
      <c r="A108" s="70" t="s">
        <v>363</v>
      </c>
      <c r="B108" s="49" t="s">
        <v>552</v>
      </c>
      <c r="C108" s="33" t="s">
        <v>267</v>
      </c>
      <c r="D108" s="33" t="s">
        <v>0</v>
      </c>
      <c r="E108" s="46">
        <v>554000</v>
      </c>
      <c r="F108" s="46">
        <v>911000</v>
      </c>
      <c r="G108" s="77">
        <v>43876</v>
      </c>
      <c r="H108" s="38" t="s">
        <v>557</v>
      </c>
      <c r="I108" s="14" t="s">
        <v>243</v>
      </c>
      <c r="J108" s="77">
        <v>43992</v>
      </c>
      <c r="K108" s="38" t="s">
        <v>557</v>
      </c>
      <c r="L108" s="14" t="s">
        <v>245</v>
      </c>
      <c r="M108" s="42" t="e">
        <v>#N/A</v>
      </c>
      <c r="N108" s="39" t="s">
        <v>591</v>
      </c>
      <c r="O108" s="39" t="s">
        <v>567</v>
      </c>
      <c r="P108" s="39" t="s">
        <v>573</v>
      </c>
      <c r="Q108" s="84" t="s">
        <v>807</v>
      </c>
    </row>
    <row r="109" spans="1:17">
      <c r="A109" s="71" t="s">
        <v>105</v>
      </c>
      <c r="B109" s="32" t="s">
        <v>221</v>
      </c>
      <c r="C109" s="60" t="s">
        <v>247</v>
      </c>
      <c r="D109" s="60" t="s">
        <v>241</v>
      </c>
      <c r="E109" s="46">
        <v>1002999.99990455</v>
      </c>
      <c r="F109" s="46">
        <v>1810165.99937902</v>
      </c>
      <c r="G109" s="62">
        <v>43621.333333333336</v>
      </c>
      <c r="H109" s="38" t="str">
        <f>"FY"&amp;RIGHT(YEAR(DATE(YEAR(FY20_Published367[[#This Row],[Contract Bid - Start (5010)]]),MONTH(FY20_Published367[[#This Row],[Contract Bid - Start (5010)]])+(7-1),1)),2)</f>
        <v>FY19</v>
      </c>
      <c r="I109" s="64" t="str">
        <f>"Q"&amp;CHOOSE(MONTH(FY20_Published367[[#This Row],[Contract Bid - Start (5010)]]),3,3,3,4,4,4,1,1,1,2,2,2)</f>
        <v>Q4</v>
      </c>
      <c r="J109" s="62">
        <v>43706.333333333336</v>
      </c>
      <c r="K109" s="38" t="str">
        <f>"FY"&amp;RIGHT(YEAR(DATE(YEAR(FY20_Published367[[#This Row],[LNTP (6010)]]),MONTH(FY20_Published367[[#This Row],[LNTP (6010)]])+(7-1),1)),2)</f>
        <v>FY20</v>
      </c>
      <c r="L109" s="64" t="str">
        <f>"Q"&amp;CHOOSE(MONTH(FY20_Published367[[#This Row],[LNTP (6010)]]),3,3,3,4,4,4,1,1,1,2,2,2)</f>
        <v>Q1</v>
      </c>
      <c r="M109" s="42" t="s">
        <v>564</v>
      </c>
      <c r="N109" s="39" t="s">
        <v>591</v>
      </c>
      <c r="O109" s="39" t="s">
        <v>567</v>
      </c>
      <c r="P109" s="39" t="s">
        <v>656</v>
      </c>
      <c r="Q109" s="84" t="s">
        <v>806</v>
      </c>
    </row>
    <row r="110" spans="1:17">
      <c r="A110" s="69" t="s">
        <v>106</v>
      </c>
      <c r="B110" s="32" t="s">
        <v>180</v>
      </c>
      <c r="C110" s="33" t="s">
        <v>320</v>
      </c>
      <c r="D110" s="33" t="s">
        <v>0</v>
      </c>
      <c r="E110" s="46">
        <v>359483</v>
      </c>
      <c r="F110" s="46">
        <v>485302.05</v>
      </c>
      <c r="G110" s="42">
        <v>43843.333333333336</v>
      </c>
      <c r="H110" s="38" t="str">
        <f>"FY"&amp;RIGHT(YEAR(DATE(YEAR(FY20_Published367[[#This Row],[Contract Bid - Start (5010)]]),MONTH(FY20_Published367[[#This Row],[Contract Bid - Start (5010)]])+(7-1),1)),2)</f>
        <v>FY20</v>
      </c>
      <c r="I110" s="14" t="str">
        <f>"Q"&amp;CHOOSE(MONTH(FY20_Published367[[#This Row],[Contract Bid - Start (5010)]]),3,3,3,4,4,4,1,1,1,2,2,2)</f>
        <v>Q3</v>
      </c>
      <c r="J110" s="42">
        <v>43973.333333333336</v>
      </c>
      <c r="K110" s="38" t="str">
        <f>"FY"&amp;RIGHT(YEAR(DATE(YEAR(FY20_Published367[[#This Row],[LNTP (6010)]]),MONTH(FY20_Published367[[#This Row],[LNTP (6010)]])+(7-1),1)),2)</f>
        <v>FY20</v>
      </c>
      <c r="L110" s="14" t="str">
        <f>"Q"&amp;CHOOSE(MONTH(FY20_Published367[[#This Row],[LNTP (6010)]]),3,3,3,4,4,4,1,1,1,2,2,2)</f>
        <v>Q4</v>
      </c>
      <c r="M110" s="42" t="s">
        <v>565</v>
      </c>
      <c r="N110" s="39" t="s">
        <v>591</v>
      </c>
      <c r="O110" s="39" t="s">
        <v>567</v>
      </c>
      <c r="P110" s="39" t="s">
        <v>578</v>
      </c>
      <c r="Q110" s="84" t="s">
        <v>807</v>
      </c>
    </row>
    <row r="111" spans="1:17">
      <c r="A111" s="71" t="s">
        <v>341</v>
      </c>
      <c r="B111" s="32" t="s">
        <v>664</v>
      </c>
      <c r="C111" s="33" t="s">
        <v>665</v>
      </c>
      <c r="D111" s="33" t="s">
        <v>621</v>
      </c>
      <c r="E111" s="46">
        <v>162000</v>
      </c>
      <c r="F111" s="46">
        <v>238999.99996970099</v>
      </c>
      <c r="G111" s="42">
        <v>43726.333333333336</v>
      </c>
      <c r="H111" s="38" t="str">
        <f>"FY"&amp;RIGHT(YEAR(DATE(YEAR(FY20_Published367[[#This Row],[Contract Bid - Start (5010)]]),MONTH(FY20_Published367[[#This Row],[Contract Bid - Start (5010)]])+(7-1),1)),2)</f>
        <v>FY20</v>
      </c>
      <c r="I111" s="14" t="str">
        <f>"Q"&amp;CHOOSE(MONTH(FY20_Published367[[#This Row],[Contract Bid - Start (5010)]]),3,3,3,4,4,4,1,1,1,2,2,2)</f>
        <v>Q1</v>
      </c>
      <c r="J111" s="42">
        <v>43889.333333333336</v>
      </c>
      <c r="K111" s="38" t="str">
        <f>"FY"&amp;RIGHT(YEAR(DATE(YEAR(FY20_Published367[[#This Row],[LNTP (6010)]]),MONTH(FY20_Published367[[#This Row],[LNTP (6010)]])+(7-1),1)),2)</f>
        <v>FY20</v>
      </c>
      <c r="L111" s="14" t="str">
        <f>"Q"&amp;CHOOSE(MONTH(FY20_Published367[[#This Row],[LNTP (6010)]]),3,3,3,4,4,4,1,1,1,2,2,2)</f>
        <v>Q3</v>
      </c>
      <c r="M111" s="42" t="s">
        <v>564</v>
      </c>
      <c r="N111" s="39" t="s">
        <v>591</v>
      </c>
      <c r="O111" s="39" t="s">
        <v>569</v>
      </c>
      <c r="P111" s="39" t="s">
        <v>595</v>
      </c>
      <c r="Q111" s="84" t="s">
        <v>808</v>
      </c>
    </row>
    <row r="112" spans="1:17">
      <c r="A112" s="71" t="s">
        <v>269</v>
      </c>
      <c r="B112" s="32" t="s">
        <v>666</v>
      </c>
      <c r="C112" s="33" t="s">
        <v>263</v>
      </c>
      <c r="D112" s="33" t="s">
        <v>241</v>
      </c>
      <c r="E112" s="46">
        <v>1086201</v>
      </c>
      <c r="F112" s="46">
        <v>1428059.99968708</v>
      </c>
      <c r="G112" s="42">
        <v>43657.333333333336</v>
      </c>
      <c r="H112" s="38" t="str">
        <f>"FY"&amp;RIGHT(YEAR(DATE(YEAR(FY20_Published367[[#This Row],[Contract Bid - Start (5010)]]),MONTH(FY20_Published367[[#This Row],[Contract Bid - Start (5010)]])+(7-1),1)),2)</f>
        <v>FY20</v>
      </c>
      <c r="I112" s="14" t="str">
        <f>"Q"&amp;CHOOSE(MONTH(FY20_Published367[[#This Row],[Contract Bid - Start (5010)]]),3,3,3,4,4,4,1,1,1,2,2,2)</f>
        <v>Q1</v>
      </c>
      <c r="J112" s="42">
        <v>43910.333333333336</v>
      </c>
      <c r="K112" s="38" t="str">
        <f>"FY"&amp;RIGHT(YEAR(DATE(YEAR(FY20_Published367[[#This Row],[LNTP (6010)]]),MONTH(FY20_Published367[[#This Row],[LNTP (6010)]])+(7-1),1)),2)</f>
        <v>FY20</v>
      </c>
      <c r="L112" s="14" t="str">
        <f>"Q"&amp;CHOOSE(MONTH(FY20_Published367[[#This Row],[LNTP (6010)]]),3,3,3,4,4,4,1,1,1,2,2,2)</f>
        <v>Q3</v>
      </c>
      <c r="M112" s="42" t="s">
        <v>564</v>
      </c>
      <c r="N112" s="39" t="s">
        <v>591</v>
      </c>
      <c r="O112" s="39" t="s">
        <v>572</v>
      </c>
      <c r="P112" s="39" t="s">
        <v>656</v>
      </c>
      <c r="Q112" s="84" t="s">
        <v>808</v>
      </c>
    </row>
    <row r="113" spans="1:17">
      <c r="A113" s="69" t="s">
        <v>53</v>
      </c>
      <c r="B113" s="32" t="s">
        <v>640</v>
      </c>
      <c r="C113" s="33" t="s">
        <v>319</v>
      </c>
      <c r="D113" s="33" t="s">
        <v>0</v>
      </c>
      <c r="E113" s="46">
        <v>2348900.4186760699</v>
      </c>
      <c r="F113" s="46">
        <v>3484002.9972291999</v>
      </c>
      <c r="G113" s="42">
        <v>43711.333333333336</v>
      </c>
      <c r="H113" s="38" t="str">
        <f>"FY"&amp;RIGHT(YEAR(DATE(YEAR(FY20_Published367[[#This Row],[Contract Bid - Start (5010)]]),MONTH(FY20_Published367[[#This Row],[Contract Bid - Start (5010)]])+(7-1),1)),2)</f>
        <v>FY20</v>
      </c>
      <c r="I113" s="14" t="str">
        <f>"Q"&amp;CHOOSE(MONTH(FY20_Published367[[#This Row],[Contract Bid - Start (5010)]]),3,3,3,4,4,4,1,1,1,2,2,2)</f>
        <v>Q1</v>
      </c>
      <c r="J113" s="42">
        <v>44201.333333333336</v>
      </c>
      <c r="K113" s="38" t="str">
        <f>"FY"&amp;RIGHT(YEAR(DATE(YEAR(FY20_Published367[[#This Row],[LNTP (6010)]]),MONTH(FY20_Published367[[#This Row],[LNTP (6010)]])+(7-1),1)),2)</f>
        <v>FY21</v>
      </c>
      <c r="L113" s="14" t="str">
        <f>"Q"&amp;CHOOSE(MONTH(FY20_Published367[[#This Row],[LNTP (6010)]]),3,3,3,4,4,4,1,1,1,2,2,2)</f>
        <v>Q3</v>
      </c>
      <c r="M113" s="42" t="s">
        <v>564</v>
      </c>
      <c r="N113" s="39" t="s">
        <v>591</v>
      </c>
      <c r="O113" s="39" t="s">
        <v>568</v>
      </c>
      <c r="P113" s="39" t="s">
        <v>593</v>
      </c>
      <c r="Q113" s="84" t="s">
        <v>806</v>
      </c>
    </row>
    <row r="114" spans="1:17">
      <c r="A114" s="71" t="s">
        <v>275</v>
      </c>
      <c r="B114" s="32" t="s">
        <v>161</v>
      </c>
      <c r="C114" s="33" t="s">
        <v>325</v>
      </c>
      <c r="D114" s="33" t="s">
        <v>325</v>
      </c>
      <c r="E114" s="46">
        <v>56551939</v>
      </c>
      <c r="F114" s="46">
        <v>70689924</v>
      </c>
      <c r="G114" s="42">
        <v>44279</v>
      </c>
      <c r="H114" s="38" t="s">
        <v>558</v>
      </c>
      <c r="I114" s="14" t="s">
        <v>243</v>
      </c>
      <c r="J114" s="42">
        <v>44428</v>
      </c>
      <c r="K114" s="38" t="s">
        <v>559</v>
      </c>
      <c r="L114" s="14" t="s">
        <v>244</v>
      </c>
      <c r="M114" s="42" t="e">
        <v>#N/A</v>
      </c>
      <c r="N114" s="39" t="s">
        <v>591</v>
      </c>
      <c r="O114" s="39" t="s">
        <v>568</v>
      </c>
      <c r="P114" s="39" t="s">
        <v>575</v>
      </c>
      <c r="Q114" s="84" t="s">
        <v>808</v>
      </c>
    </row>
    <row r="115" spans="1:17">
      <c r="A115" s="71" t="s">
        <v>276</v>
      </c>
      <c r="B115" s="32" t="s">
        <v>162</v>
      </c>
      <c r="C115" s="33" t="s">
        <v>325</v>
      </c>
      <c r="D115" s="33" t="s">
        <v>325</v>
      </c>
      <c r="E115" s="46">
        <v>44564193</v>
      </c>
      <c r="F115" s="46">
        <v>55705241</v>
      </c>
      <c r="G115" s="42">
        <v>44392</v>
      </c>
      <c r="H115" s="38" t="s">
        <v>559</v>
      </c>
      <c r="I115" s="14" t="s">
        <v>244</v>
      </c>
      <c r="J115" s="42">
        <v>44571</v>
      </c>
      <c r="K115" s="38" t="s">
        <v>559</v>
      </c>
      <c r="L115" s="14" t="s">
        <v>243</v>
      </c>
      <c r="M115" s="42" t="e">
        <v>#N/A</v>
      </c>
      <c r="N115" s="39" t="s">
        <v>591</v>
      </c>
      <c r="O115" s="39" t="s">
        <v>568</v>
      </c>
      <c r="P115" s="39" t="s">
        <v>575</v>
      </c>
      <c r="Q115" s="84" t="s">
        <v>808</v>
      </c>
    </row>
    <row r="116" spans="1:17">
      <c r="A116" s="69" t="s">
        <v>400</v>
      </c>
      <c r="B116" s="32" t="s">
        <v>667</v>
      </c>
      <c r="C116" s="33" t="s">
        <v>327</v>
      </c>
      <c r="D116" s="33" t="s">
        <v>0</v>
      </c>
      <c r="E116" s="46">
        <v>214588.99725326101</v>
      </c>
      <c r="F116" s="46">
        <v>274999.997217011</v>
      </c>
      <c r="G116" s="42">
        <v>43990.333333333336</v>
      </c>
      <c r="H116" s="38" t="str">
        <f>"FY"&amp;RIGHT(YEAR(DATE(YEAR(FY20_Published367[[#This Row],[Contract Bid - Start (5010)]]),MONTH(FY20_Published367[[#This Row],[Contract Bid - Start (5010)]])+(7-1),1)),2)</f>
        <v>FY20</v>
      </c>
      <c r="I116" s="14" t="str">
        <f>"Q"&amp;CHOOSE(MONTH(FY20_Published367[[#This Row],[Contract Bid - Start (5010)]]),3,3,3,4,4,4,1,1,1,2,2,2)</f>
        <v>Q4</v>
      </c>
      <c r="J116" s="42">
        <v>44131.333333333336</v>
      </c>
      <c r="K116" s="38" t="str">
        <f>"FY"&amp;RIGHT(YEAR(DATE(YEAR(FY20_Published367[[#This Row],[LNTP (6010)]]),MONTH(FY20_Published367[[#This Row],[LNTP (6010)]])+(7-1),1)),2)</f>
        <v>FY21</v>
      </c>
      <c r="L116" s="14" t="str">
        <f>"Q"&amp;CHOOSE(MONTH(FY20_Published367[[#This Row],[LNTP (6010)]]),3,3,3,4,4,4,1,1,1,2,2,2)</f>
        <v>Q2</v>
      </c>
      <c r="M116" s="42" t="s">
        <v>565</v>
      </c>
      <c r="N116" s="39" t="s">
        <v>591</v>
      </c>
      <c r="O116" s="39" t="s">
        <v>568</v>
      </c>
      <c r="P116" s="39" t="s">
        <v>602</v>
      </c>
      <c r="Q116" s="84" t="s">
        <v>808</v>
      </c>
    </row>
    <row r="117" spans="1:17">
      <c r="A117" s="69" t="s">
        <v>544</v>
      </c>
      <c r="B117" s="32" t="s">
        <v>668</v>
      </c>
      <c r="C117" s="33" t="s">
        <v>327</v>
      </c>
      <c r="D117" s="33" t="s">
        <v>241</v>
      </c>
      <c r="E117" s="46">
        <v>60000</v>
      </c>
      <c r="F117" s="46">
        <v>80999.999983593705</v>
      </c>
      <c r="G117" s="42">
        <v>43986.333333333336</v>
      </c>
      <c r="H117" s="38" t="str">
        <f>"FY"&amp;RIGHT(YEAR(DATE(YEAR(FY20_Published367[[#This Row],[Contract Bid - Start (5010)]]),MONTH(FY20_Published367[[#This Row],[Contract Bid - Start (5010)]])+(7-1),1)),2)</f>
        <v>FY20</v>
      </c>
      <c r="I117" s="14" t="str">
        <f>"Q"&amp;CHOOSE(MONTH(FY20_Published367[[#This Row],[Contract Bid - Start (5010)]]),3,3,3,4,4,4,1,1,1,2,2,2)</f>
        <v>Q4</v>
      </c>
      <c r="J117" s="42">
        <v>44082.333333333336</v>
      </c>
      <c r="K117" s="38" t="str">
        <f>"FY"&amp;RIGHT(YEAR(DATE(YEAR(FY20_Published367[[#This Row],[LNTP (6010)]]),MONTH(FY20_Published367[[#This Row],[LNTP (6010)]])+(7-1),1)),2)</f>
        <v>FY21</v>
      </c>
      <c r="L117" s="14" t="str">
        <f>"Q"&amp;CHOOSE(MONTH(FY20_Published367[[#This Row],[LNTP (6010)]]),3,3,3,4,4,4,1,1,1,2,2,2)</f>
        <v>Q1</v>
      </c>
      <c r="M117" s="42" t="s">
        <v>565</v>
      </c>
      <c r="N117" s="39" t="s">
        <v>591</v>
      </c>
      <c r="O117" s="39" t="s">
        <v>568</v>
      </c>
      <c r="P117" s="39" t="s">
        <v>602</v>
      </c>
      <c r="Q117" s="84" t="s">
        <v>808</v>
      </c>
    </row>
    <row r="118" spans="1:17">
      <c r="A118" s="69" t="s">
        <v>142</v>
      </c>
      <c r="B118" s="32" t="s">
        <v>669</v>
      </c>
      <c r="C118" s="33" t="s">
        <v>327</v>
      </c>
      <c r="D118" s="33" t="s">
        <v>241</v>
      </c>
      <c r="E118" s="86">
        <v>530000.01</v>
      </c>
      <c r="F118" s="46">
        <v>924999.99999261403</v>
      </c>
      <c r="G118" s="42">
        <v>43516.333333333336</v>
      </c>
      <c r="H118" s="38" t="str">
        <f>"FY"&amp;RIGHT(YEAR(DATE(YEAR(FY20_Published367[[#This Row],[Contract Bid - Start (5010)]]),MONTH(FY20_Published367[[#This Row],[Contract Bid - Start (5010)]])+(7-1),1)),2)</f>
        <v>FY19</v>
      </c>
      <c r="I118" s="14" t="str">
        <f>"Q"&amp;CHOOSE(MONTH(FY20_Published367[[#This Row],[Contract Bid - Start (5010)]]),3,3,3,4,4,4,1,1,1,2,2,2)</f>
        <v>Q3</v>
      </c>
      <c r="J118" s="42">
        <v>43636.333333333336</v>
      </c>
      <c r="K118" s="38" t="str">
        <f>"FY"&amp;RIGHT(YEAR(DATE(YEAR(FY20_Published367[[#This Row],[LNTP (6010)]]),MONTH(FY20_Published367[[#This Row],[LNTP (6010)]])+(7-1),1)),2)</f>
        <v>FY19</v>
      </c>
      <c r="L118" s="14" t="str">
        <f>"Q"&amp;CHOOSE(MONTH(FY20_Published367[[#This Row],[LNTP (6010)]]),3,3,3,4,4,4,1,1,1,2,2,2)</f>
        <v>Q4</v>
      </c>
      <c r="M118" s="42" t="s">
        <v>565</v>
      </c>
      <c r="N118" s="39" t="s">
        <v>591</v>
      </c>
      <c r="O118" s="39" t="s">
        <v>568</v>
      </c>
      <c r="P118" s="39" t="s">
        <v>602</v>
      </c>
      <c r="Q118" s="84" t="s">
        <v>808</v>
      </c>
    </row>
    <row r="119" spans="1:17">
      <c r="A119" s="103" t="s">
        <v>376</v>
      </c>
      <c r="B119" s="32" t="s">
        <v>670</v>
      </c>
      <c r="C119" s="33" t="s">
        <v>327</v>
      </c>
      <c r="D119" s="33" t="s">
        <v>241</v>
      </c>
      <c r="E119" s="46">
        <v>319999.99985518202</v>
      </c>
      <c r="F119" s="46">
        <v>606299.99680714204</v>
      </c>
      <c r="G119" s="42">
        <v>43559.333333333336</v>
      </c>
      <c r="H119" s="38" t="str">
        <f>"FY"&amp;RIGHT(YEAR(DATE(YEAR(FY20_Published367[[#This Row],[Contract Bid - Start (5010)]]),MONTH(FY20_Published367[[#This Row],[Contract Bid - Start (5010)]])+(7-1),1)),2)</f>
        <v>FY19</v>
      </c>
      <c r="I119" s="14" t="str">
        <f>"Q"&amp;CHOOSE(MONTH(FY20_Published367[[#This Row],[Contract Bid - Start (5010)]]),3,3,3,4,4,4,1,1,1,2,2,2)</f>
        <v>Q4</v>
      </c>
      <c r="J119" s="42">
        <v>43620.333333333336</v>
      </c>
      <c r="K119" s="38" t="str">
        <f>"FY"&amp;RIGHT(YEAR(DATE(YEAR(FY20_Published367[[#This Row],[LNTP (6010)]]),MONTH(FY20_Published367[[#This Row],[LNTP (6010)]])+(7-1),1)),2)</f>
        <v>FY19</v>
      </c>
      <c r="L119" s="14" t="str">
        <f>"Q"&amp;CHOOSE(MONTH(FY20_Published367[[#This Row],[LNTP (6010)]]),3,3,3,4,4,4,1,1,1,2,2,2)</f>
        <v>Q4</v>
      </c>
      <c r="M119" s="42" t="s">
        <v>565</v>
      </c>
      <c r="N119" s="39" t="s">
        <v>591</v>
      </c>
      <c r="O119" s="39" t="s">
        <v>568</v>
      </c>
      <c r="P119" s="39" t="s">
        <v>602</v>
      </c>
      <c r="Q119" s="84" t="s">
        <v>808</v>
      </c>
    </row>
    <row r="120" spans="1:17">
      <c r="A120" s="69" t="s">
        <v>397</v>
      </c>
      <c r="B120" s="32" t="s">
        <v>671</v>
      </c>
      <c r="C120" s="33" t="s">
        <v>327</v>
      </c>
      <c r="D120" s="33" t="s">
        <v>0</v>
      </c>
      <c r="E120" s="46">
        <v>294000</v>
      </c>
      <c r="F120" s="46">
        <v>376999.999946355</v>
      </c>
      <c r="G120" s="42">
        <v>43896.333333333336</v>
      </c>
      <c r="H120" s="38" t="str">
        <f>"FY"&amp;RIGHT(YEAR(DATE(YEAR(FY20_Published367[[#This Row],[Contract Bid - Start (5010)]]),MONTH(FY20_Published367[[#This Row],[Contract Bid - Start (5010)]])+(7-1),1)),2)</f>
        <v>FY20</v>
      </c>
      <c r="I120" s="14" t="str">
        <f>"Q"&amp;CHOOSE(MONTH(FY20_Published367[[#This Row],[Contract Bid - Start (5010)]]),3,3,3,4,4,4,1,1,1,2,2,2)</f>
        <v>Q3</v>
      </c>
      <c r="J120" s="42">
        <v>44088.333333333336</v>
      </c>
      <c r="K120" s="38" t="str">
        <f>"FY"&amp;RIGHT(YEAR(DATE(YEAR(FY20_Published367[[#This Row],[LNTP (6010)]]),MONTH(FY20_Published367[[#This Row],[LNTP (6010)]])+(7-1),1)),2)</f>
        <v>FY21</v>
      </c>
      <c r="L120" s="14" t="str">
        <f>"Q"&amp;CHOOSE(MONTH(FY20_Published367[[#This Row],[LNTP (6010)]]),3,3,3,4,4,4,1,1,1,2,2,2)</f>
        <v>Q1</v>
      </c>
      <c r="M120" s="42" t="s">
        <v>565</v>
      </c>
      <c r="N120" s="39" t="s">
        <v>591</v>
      </c>
      <c r="O120" s="39" t="s">
        <v>568</v>
      </c>
      <c r="P120" s="39" t="s">
        <v>602</v>
      </c>
      <c r="Q120" s="84" t="s">
        <v>808</v>
      </c>
    </row>
    <row r="121" spans="1:17">
      <c r="A121" s="103" t="s">
        <v>377</v>
      </c>
      <c r="B121" s="32" t="s">
        <v>672</v>
      </c>
      <c r="C121" s="33" t="s">
        <v>318</v>
      </c>
      <c r="D121" s="33" t="s">
        <v>241</v>
      </c>
      <c r="E121" s="46">
        <v>276000</v>
      </c>
      <c r="F121" s="46">
        <v>415041.99999534898</v>
      </c>
      <c r="G121" s="42">
        <v>43507.333333333336</v>
      </c>
      <c r="H121" s="38" t="str">
        <f>"FY"&amp;RIGHT(YEAR(DATE(YEAR(FY20_Published367[[#This Row],[Contract Bid - Start (5010)]]),MONTH(FY20_Published367[[#This Row],[Contract Bid - Start (5010)]])+(7-1),1)),2)</f>
        <v>FY19</v>
      </c>
      <c r="I121" s="14" t="str">
        <f>"Q"&amp;CHOOSE(MONTH(FY20_Published367[[#This Row],[Contract Bid - Start (5010)]]),3,3,3,4,4,4,1,1,1,2,2,2)</f>
        <v>Q3</v>
      </c>
      <c r="J121" s="42">
        <v>43621.333333333336</v>
      </c>
      <c r="K121" s="38" t="str">
        <f>"FY"&amp;RIGHT(YEAR(DATE(YEAR(FY20_Published367[[#This Row],[LNTP (6010)]]),MONTH(FY20_Published367[[#This Row],[LNTP (6010)]])+(7-1),1)),2)</f>
        <v>FY19</v>
      </c>
      <c r="L121" s="14" t="str">
        <f>"Q"&amp;CHOOSE(MONTH(FY20_Published367[[#This Row],[LNTP (6010)]]),3,3,3,4,4,4,1,1,1,2,2,2)</f>
        <v>Q4</v>
      </c>
      <c r="M121" s="42" t="s">
        <v>565</v>
      </c>
      <c r="N121" s="39" t="s">
        <v>591</v>
      </c>
      <c r="O121" s="39" t="s">
        <v>568</v>
      </c>
      <c r="P121" s="39" t="s">
        <v>602</v>
      </c>
      <c r="Q121" s="84" t="s">
        <v>808</v>
      </c>
    </row>
    <row r="122" spans="1:17">
      <c r="A122" s="69" t="s">
        <v>496</v>
      </c>
      <c r="B122" s="32" t="s">
        <v>673</v>
      </c>
      <c r="C122" s="33" t="s">
        <v>327</v>
      </c>
      <c r="D122" s="33" t="s">
        <v>0</v>
      </c>
      <c r="E122" s="46">
        <v>4067299.9971020501</v>
      </c>
      <c r="F122" s="46">
        <v>6160999.99710056</v>
      </c>
      <c r="G122" s="42">
        <v>44375.333333333336</v>
      </c>
      <c r="H122" s="38" t="str">
        <f>"FY"&amp;RIGHT(YEAR(DATE(YEAR(FY20_Published367[[#This Row],[Contract Bid - Start (5010)]]),MONTH(FY20_Published367[[#This Row],[Contract Bid - Start (5010)]])+(7-1),1)),2)</f>
        <v>FY21</v>
      </c>
      <c r="I122" s="14" t="str">
        <f>"Q"&amp;CHOOSE(MONTH(FY20_Published367[[#This Row],[Contract Bid - Start (5010)]]),3,3,3,4,4,4,1,1,1,2,2,2)</f>
        <v>Q4</v>
      </c>
      <c r="J122" s="42">
        <v>44559.333333333336</v>
      </c>
      <c r="K122" s="38" t="str">
        <f>"FY"&amp;RIGHT(YEAR(DATE(YEAR(FY20_Published367[[#This Row],[LNTP (6010)]]),MONTH(FY20_Published367[[#This Row],[LNTP (6010)]])+(7-1),1)),2)</f>
        <v>FY22</v>
      </c>
      <c r="L122" s="14" t="str">
        <f>"Q"&amp;CHOOSE(MONTH(FY20_Published367[[#This Row],[LNTP (6010)]]),3,3,3,4,4,4,1,1,1,2,2,2)</f>
        <v>Q2</v>
      </c>
      <c r="M122" s="42" t="s">
        <v>565</v>
      </c>
      <c r="N122" s="39" t="s">
        <v>591</v>
      </c>
      <c r="O122" s="39" t="s">
        <v>568</v>
      </c>
      <c r="P122" s="39" t="s">
        <v>602</v>
      </c>
      <c r="Q122" s="84" t="e">
        <v>#N/A</v>
      </c>
    </row>
    <row r="123" spans="1:17">
      <c r="A123" s="69" t="s">
        <v>466</v>
      </c>
      <c r="B123" s="32" t="s">
        <v>674</v>
      </c>
      <c r="C123" s="33" t="s">
        <v>327</v>
      </c>
      <c r="D123" s="33" t="s">
        <v>0</v>
      </c>
      <c r="E123" s="46">
        <v>275700</v>
      </c>
      <c r="F123" s="46">
        <v>459999.999999716</v>
      </c>
      <c r="G123" s="42">
        <v>44155.333333333336</v>
      </c>
      <c r="H123" s="38" t="str">
        <f>"FY"&amp;RIGHT(YEAR(DATE(YEAR(FY20_Published367[[#This Row],[Contract Bid - Start (5010)]]),MONTH(FY20_Published367[[#This Row],[Contract Bid - Start (5010)]])+(7-1),1)),2)</f>
        <v>FY21</v>
      </c>
      <c r="I123" s="14" t="str">
        <f>"Q"&amp;CHOOSE(MONTH(FY20_Published367[[#This Row],[Contract Bid - Start (5010)]]),3,3,3,4,4,4,1,1,1,2,2,2)</f>
        <v>Q2</v>
      </c>
      <c r="J123" s="42">
        <v>44284.333333333336</v>
      </c>
      <c r="K123" s="38" t="str">
        <f>"FY"&amp;RIGHT(YEAR(DATE(YEAR(FY20_Published367[[#This Row],[LNTP (6010)]]),MONTH(FY20_Published367[[#This Row],[LNTP (6010)]])+(7-1),1)),2)</f>
        <v>FY21</v>
      </c>
      <c r="L123" s="14" t="str">
        <f>"Q"&amp;CHOOSE(MONTH(FY20_Published367[[#This Row],[LNTP (6010)]]),3,3,3,4,4,4,1,1,1,2,2,2)</f>
        <v>Q3</v>
      </c>
      <c r="M123" s="42" t="s">
        <v>565</v>
      </c>
      <c r="N123" s="39" t="s">
        <v>591</v>
      </c>
      <c r="O123" s="39" t="s">
        <v>568</v>
      </c>
      <c r="P123" s="39" t="s">
        <v>602</v>
      </c>
      <c r="Q123" s="84" t="s">
        <v>808</v>
      </c>
    </row>
    <row r="124" spans="1:17">
      <c r="A124" s="69" t="s">
        <v>398</v>
      </c>
      <c r="B124" s="32" t="s">
        <v>675</v>
      </c>
      <c r="C124" s="33" t="s">
        <v>327</v>
      </c>
      <c r="D124" s="33" t="s">
        <v>0</v>
      </c>
      <c r="E124" s="46">
        <v>399000</v>
      </c>
      <c r="F124" s="46">
        <v>624800</v>
      </c>
      <c r="G124" s="42">
        <v>44169.333333333336</v>
      </c>
      <c r="H124" s="38" t="str">
        <f>"FY"&amp;RIGHT(YEAR(DATE(YEAR(FY20_Published367[[#This Row],[Contract Bid - Start (5010)]]),MONTH(FY20_Published367[[#This Row],[Contract Bid - Start (5010)]])+(7-1),1)),2)</f>
        <v>FY21</v>
      </c>
      <c r="I124" s="14" t="str">
        <f>"Q"&amp;CHOOSE(MONTH(FY20_Published367[[#This Row],[Contract Bid - Start (5010)]]),3,3,3,4,4,4,1,1,1,2,2,2)</f>
        <v>Q2</v>
      </c>
      <c r="J124" s="42">
        <v>44356.333333333336</v>
      </c>
      <c r="K124" s="38" t="str">
        <f>"FY"&amp;RIGHT(YEAR(DATE(YEAR(FY20_Published367[[#This Row],[LNTP (6010)]]),MONTH(FY20_Published367[[#This Row],[LNTP (6010)]])+(7-1),1)),2)</f>
        <v>FY21</v>
      </c>
      <c r="L124" s="14" t="str">
        <f>"Q"&amp;CHOOSE(MONTH(FY20_Published367[[#This Row],[LNTP (6010)]]),3,3,3,4,4,4,1,1,1,2,2,2)</f>
        <v>Q4</v>
      </c>
      <c r="M124" s="42" t="s">
        <v>565</v>
      </c>
      <c r="N124" s="39" t="s">
        <v>591</v>
      </c>
      <c r="O124" s="39" t="s">
        <v>568</v>
      </c>
      <c r="P124" s="39" t="s">
        <v>602</v>
      </c>
      <c r="Q124" s="84" t="e">
        <v>#N/A</v>
      </c>
    </row>
    <row r="125" spans="1:17">
      <c r="A125" s="69" t="s">
        <v>478</v>
      </c>
      <c r="B125" s="32" t="s">
        <v>676</v>
      </c>
      <c r="C125" s="33" t="s">
        <v>327</v>
      </c>
      <c r="D125" s="33" t="s">
        <v>0</v>
      </c>
      <c r="E125" s="46">
        <v>2040999.9950000001</v>
      </c>
      <c r="F125" s="46">
        <v>2499999.9950000001</v>
      </c>
      <c r="G125" s="42">
        <v>43992.333333333336</v>
      </c>
      <c r="H125" s="38" t="str">
        <f>"FY"&amp;RIGHT(YEAR(DATE(YEAR(FY20_Published367[[#This Row],[Contract Bid - Start (5010)]]),MONTH(FY20_Published367[[#This Row],[Contract Bid - Start (5010)]])+(7-1),1)),2)</f>
        <v>FY20</v>
      </c>
      <c r="I125" s="14" t="str">
        <f>"Q"&amp;CHOOSE(MONTH(FY20_Published367[[#This Row],[Contract Bid - Start (5010)]]),3,3,3,4,4,4,1,1,1,2,2,2)</f>
        <v>Q4</v>
      </c>
      <c r="J125" s="42">
        <v>44168.333333333336</v>
      </c>
      <c r="K125" s="38" t="str">
        <f>"FY"&amp;RIGHT(YEAR(DATE(YEAR(FY20_Published367[[#This Row],[LNTP (6010)]]),MONTH(FY20_Published367[[#This Row],[LNTP (6010)]])+(7-1),1)),2)</f>
        <v>FY21</v>
      </c>
      <c r="L125" s="14" t="str">
        <f>"Q"&amp;CHOOSE(MONTH(FY20_Published367[[#This Row],[LNTP (6010)]]),3,3,3,4,4,4,1,1,1,2,2,2)</f>
        <v>Q2</v>
      </c>
      <c r="M125" s="42" t="s">
        <v>565</v>
      </c>
      <c r="N125" s="39" t="s">
        <v>591</v>
      </c>
      <c r="O125" s="39" t="s">
        <v>568</v>
      </c>
      <c r="P125" s="39" t="s">
        <v>602</v>
      </c>
      <c r="Q125" s="84" t="s">
        <v>808</v>
      </c>
    </row>
    <row r="126" spans="1:17">
      <c r="A126" s="69" t="s">
        <v>425</v>
      </c>
      <c r="B126" s="32" t="s">
        <v>677</v>
      </c>
      <c r="C126" s="33" t="s">
        <v>327</v>
      </c>
      <c r="D126" s="33" t="s">
        <v>0</v>
      </c>
      <c r="E126" s="46">
        <v>435042</v>
      </c>
      <c r="F126" s="46">
        <v>767552.99978002999</v>
      </c>
      <c r="G126" s="42">
        <v>44168.333333333336</v>
      </c>
      <c r="H126" s="38" t="str">
        <f>"FY"&amp;RIGHT(YEAR(DATE(YEAR(FY20_Published367[[#This Row],[Contract Bid - Start (5010)]]),MONTH(FY20_Published367[[#This Row],[Contract Bid - Start (5010)]])+(7-1),1)),2)</f>
        <v>FY21</v>
      </c>
      <c r="I126" s="14" t="str">
        <f>"Q"&amp;CHOOSE(MONTH(FY20_Published367[[#This Row],[Contract Bid - Start (5010)]]),3,3,3,4,4,4,1,1,1,2,2,2)</f>
        <v>Q2</v>
      </c>
      <c r="J126" s="42">
        <v>44350.333333333336</v>
      </c>
      <c r="K126" s="38" t="str">
        <f>"FY"&amp;RIGHT(YEAR(DATE(YEAR(FY20_Published367[[#This Row],[LNTP (6010)]]),MONTH(FY20_Published367[[#This Row],[LNTP (6010)]])+(7-1),1)),2)</f>
        <v>FY21</v>
      </c>
      <c r="L126" s="14" t="str">
        <f>"Q"&amp;CHOOSE(MONTH(FY20_Published367[[#This Row],[LNTP (6010)]]),3,3,3,4,4,4,1,1,1,2,2,2)</f>
        <v>Q4</v>
      </c>
      <c r="M126" s="42" t="s">
        <v>565</v>
      </c>
      <c r="N126" s="39" t="s">
        <v>591</v>
      </c>
      <c r="O126" s="39" t="s">
        <v>568</v>
      </c>
      <c r="P126" s="39" t="s">
        <v>602</v>
      </c>
      <c r="Q126" s="84" t="e">
        <v>#N/A</v>
      </c>
    </row>
    <row r="127" spans="1:17">
      <c r="A127" s="69" t="s">
        <v>441</v>
      </c>
      <c r="B127" s="32" t="s">
        <v>678</v>
      </c>
      <c r="C127" s="33" t="s">
        <v>327</v>
      </c>
      <c r="D127" s="33" t="s">
        <v>0</v>
      </c>
      <c r="E127" s="46">
        <v>1345350</v>
      </c>
      <c r="F127" s="46">
        <v>2152799.99932699</v>
      </c>
      <c r="G127" s="42">
        <v>44154.333333333336</v>
      </c>
      <c r="H127" s="38" t="str">
        <f>"FY"&amp;RIGHT(YEAR(DATE(YEAR(FY20_Published367[[#This Row],[Contract Bid - Start (5010)]]),MONTH(FY20_Published367[[#This Row],[Contract Bid - Start (5010)]])+(7-1),1)),2)</f>
        <v>FY21</v>
      </c>
      <c r="I127" s="14" t="str">
        <f>"Q"&amp;CHOOSE(MONTH(FY20_Published367[[#This Row],[Contract Bid - Start (5010)]]),3,3,3,4,4,4,1,1,1,2,2,2)</f>
        <v>Q2</v>
      </c>
      <c r="J127" s="42">
        <v>44349.333333333336</v>
      </c>
      <c r="K127" s="38" t="str">
        <f>"FY"&amp;RIGHT(YEAR(DATE(YEAR(FY20_Published367[[#This Row],[LNTP (6010)]]),MONTH(FY20_Published367[[#This Row],[LNTP (6010)]])+(7-1),1)),2)</f>
        <v>FY21</v>
      </c>
      <c r="L127" s="14" t="str">
        <f>"Q"&amp;CHOOSE(MONTH(FY20_Published367[[#This Row],[LNTP (6010)]]),3,3,3,4,4,4,1,1,1,2,2,2)</f>
        <v>Q4</v>
      </c>
      <c r="M127" s="42" t="s">
        <v>565</v>
      </c>
      <c r="N127" s="39" t="s">
        <v>591</v>
      </c>
      <c r="O127" s="39" t="s">
        <v>568</v>
      </c>
      <c r="P127" s="39" t="s">
        <v>602</v>
      </c>
      <c r="Q127" s="84" t="s">
        <v>808</v>
      </c>
    </row>
    <row r="128" spans="1:17">
      <c r="A128" s="69" t="s">
        <v>460</v>
      </c>
      <c r="B128" s="32" t="s">
        <v>679</v>
      </c>
      <c r="C128" s="33" t="s">
        <v>317</v>
      </c>
      <c r="D128" s="33" t="s">
        <v>0</v>
      </c>
      <c r="E128" s="46">
        <v>385099.99669601698</v>
      </c>
      <c r="F128" s="46">
        <v>616399.99650301796</v>
      </c>
      <c r="G128" s="42">
        <v>44349.333333333336</v>
      </c>
      <c r="H128" s="38" t="str">
        <f>"FY"&amp;RIGHT(YEAR(DATE(YEAR(FY20_Published367[[#This Row],[Contract Bid - Start (5010)]]),MONTH(FY20_Published367[[#This Row],[Contract Bid - Start (5010)]])+(7-1),1)),2)</f>
        <v>FY21</v>
      </c>
      <c r="I128" s="14" t="str">
        <f>"Q"&amp;CHOOSE(MONTH(FY20_Published367[[#This Row],[Contract Bid - Start (5010)]]),3,3,3,4,4,4,1,1,1,2,2,2)</f>
        <v>Q4</v>
      </c>
      <c r="J128" s="42">
        <v>44532.333333333336</v>
      </c>
      <c r="K128" s="38" t="str">
        <f>"FY"&amp;RIGHT(YEAR(DATE(YEAR(FY20_Published367[[#This Row],[LNTP (6010)]]),MONTH(FY20_Published367[[#This Row],[LNTP (6010)]])+(7-1),1)),2)</f>
        <v>FY22</v>
      </c>
      <c r="L128" s="14" t="str">
        <f>"Q"&amp;CHOOSE(MONTH(FY20_Published367[[#This Row],[LNTP (6010)]]),3,3,3,4,4,4,1,1,1,2,2,2)</f>
        <v>Q2</v>
      </c>
      <c r="M128" s="42" t="s">
        <v>565</v>
      </c>
      <c r="N128" s="39" t="s">
        <v>591</v>
      </c>
      <c r="O128" s="39" t="s">
        <v>568</v>
      </c>
      <c r="P128" s="39" t="s">
        <v>602</v>
      </c>
      <c r="Q128" s="84" t="e">
        <v>#N/A</v>
      </c>
    </row>
    <row r="129" spans="1:17">
      <c r="A129" s="69" t="s">
        <v>501</v>
      </c>
      <c r="B129" s="32" t="s">
        <v>680</v>
      </c>
      <c r="C129" s="33" t="s">
        <v>267</v>
      </c>
      <c r="D129" s="33" t="s">
        <v>0</v>
      </c>
      <c r="E129" s="46">
        <v>116700</v>
      </c>
      <c r="F129" s="46">
        <v>211499.9999425</v>
      </c>
      <c r="G129" s="42">
        <v>44034.333333333336</v>
      </c>
      <c r="H129" s="38" t="str">
        <f>"FY"&amp;RIGHT(YEAR(DATE(YEAR(FY20_Published367[[#This Row],[Contract Bid - Start (5010)]]),MONTH(FY20_Published367[[#This Row],[Contract Bid - Start (5010)]])+(7-1),1)),2)</f>
        <v>FY21</v>
      </c>
      <c r="I129" s="14" t="str">
        <f>"Q"&amp;CHOOSE(MONTH(FY20_Published367[[#This Row],[Contract Bid - Start (5010)]]),3,3,3,4,4,4,1,1,1,2,2,2)</f>
        <v>Q1</v>
      </c>
      <c r="J129" s="42">
        <v>44215.333333333336</v>
      </c>
      <c r="K129" s="38" t="str">
        <f>"FY"&amp;RIGHT(YEAR(DATE(YEAR(FY20_Published367[[#This Row],[LNTP (6010)]]),MONTH(FY20_Published367[[#This Row],[LNTP (6010)]])+(7-1),1)),2)</f>
        <v>FY21</v>
      </c>
      <c r="L129" s="14" t="str">
        <f>"Q"&amp;CHOOSE(MONTH(FY20_Published367[[#This Row],[LNTP (6010)]]),3,3,3,4,4,4,1,1,1,2,2,2)</f>
        <v>Q3</v>
      </c>
      <c r="M129" s="42" t="s">
        <v>565</v>
      </c>
      <c r="N129" s="39" t="s">
        <v>591</v>
      </c>
      <c r="O129" s="39" t="s">
        <v>568</v>
      </c>
      <c r="P129" s="39" t="s">
        <v>602</v>
      </c>
      <c r="Q129" s="84" t="s">
        <v>808</v>
      </c>
    </row>
    <row r="130" spans="1:17">
      <c r="A130" s="71" t="s">
        <v>271</v>
      </c>
      <c r="B130" s="32" t="s">
        <v>306</v>
      </c>
      <c r="C130" s="33" t="s">
        <v>327</v>
      </c>
      <c r="D130" s="33" t="s">
        <v>0</v>
      </c>
      <c r="E130" s="46">
        <v>832776</v>
      </c>
      <c r="F130" s="46">
        <v>1330575.9996454299</v>
      </c>
      <c r="G130" s="77">
        <v>43914</v>
      </c>
      <c r="H130" s="38" t="str">
        <f>"FY"&amp;RIGHT(YEAR(DATE(YEAR(FY20_Published367[[#This Row],[Contract Bid - Start (5010)]]),MONTH(FY20_Published367[[#This Row],[Contract Bid - Start (5010)]])+(7-1),1)),2)</f>
        <v>FY20</v>
      </c>
      <c r="I130" s="14" t="str">
        <f>"Q"&amp;CHOOSE(MONTH(FY20_Published367[[#This Row],[Contract Bid - Start (5010)]]),3,3,3,4,4,4,1,1,1,2,2,2)</f>
        <v>Q3</v>
      </c>
      <c r="J130" s="42">
        <v>44011.333333333336</v>
      </c>
      <c r="K130" s="38" t="str">
        <f>"FY"&amp;RIGHT(YEAR(DATE(YEAR(FY20_Published367[[#This Row],[LNTP (6010)]]),MONTH(FY20_Published367[[#This Row],[LNTP (6010)]])+(7-1),1)),2)</f>
        <v>FY20</v>
      </c>
      <c r="L130" s="14" t="str">
        <f>"Q"&amp;CHOOSE(MONTH(FY20_Published367[[#This Row],[LNTP (6010)]]),3,3,3,4,4,4,1,1,1,2,2,2)</f>
        <v>Q4</v>
      </c>
      <c r="M130" s="42" t="s">
        <v>565</v>
      </c>
      <c r="N130" s="39" t="s">
        <v>591</v>
      </c>
      <c r="O130" s="39" t="s">
        <v>567</v>
      </c>
      <c r="P130" s="39" t="s">
        <v>573</v>
      </c>
      <c r="Q130" s="84" t="s">
        <v>807</v>
      </c>
    </row>
    <row r="131" spans="1:17">
      <c r="A131" s="69" t="s">
        <v>424</v>
      </c>
      <c r="B131" s="32" t="s">
        <v>681</v>
      </c>
      <c r="C131" s="33" t="s">
        <v>317</v>
      </c>
      <c r="D131" s="33" t="s">
        <v>0</v>
      </c>
      <c r="E131" s="46">
        <v>299000</v>
      </c>
      <c r="F131" s="46">
        <v>499399.99985050003</v>
      </c>
      <c r="G131" s="42">
        <v>44258.333333333336</v>
      </c>
      <c r="H131" s="38" t="str">
        <f>"FY"&amp;RIGHT(YEAR(DATE(YEAR(FY20_Published367[[#This Row],[Contract Bid - Start (5010)]]),MONTH(FY20_Published367[[#This Row],[Contract Bid - Start (5010)]])+(7-1),1)),2)</f>
        <v>FY21</v>
      </c>
      <c r="I131" s="14" t="str">
        <f>"Q"&amp;CHOOSE(MONTH(FY20_Published367[[#This Row],[Contract Bid - Start (5010)]]),3,3,3,4,4,4,1,1,1,2,2,2)</f>
        <v>Q3</v>
      </c>
      <c r="J131" s="42">
        <v>44440.333333333336</v>
      </c>
      <c r="K131" s="38" t="str">
        <f>"FY"&amp;RIGHT(YEAR(DATE(YEAR(FY20_Published367[[#This Row],[LNTP (6010)]]),MONTH(FY20_Published367[[#This Row],[LNTP (6010)]])+(7-1),1)),2)</f>
        <v>FY22</v>
      </c>
      <c r="L131" s="14" t="str">
        <f>"Q"&amp;CHOOSE(MONTH(FY20_Published367[[#This Row],[LNTP (6010)]]),3,3,3,4,4,4,1,1,1,2,2,2)</f>
        <v>Q1</v>
      </c>
      <c r="M131" s="42" t="s">
        <v>565</v>
      </c>
      <c r="N131" s="39" t="s">
        <v>591</v>
      </c>
      <c r="O131" s="39" t="s">
        <v>568</v>
      </c>
      <c r="P131" s="39" t="s">
        <v>602</v>
      </c>
      <c r="Q131" s="84" t="e">
        <v>#N/A</v>
      </c>
    </row>
    <row r="132" spans="1:17">
      <c r="A132" s="69" t="s">
        <v>461</v>
      </c>
      <c r="B132" s="32" t="s">
        <v>682</v>
      </c>
      <c r="C132" s="33" t="s">
        <v>317</v>
      </c>
      <c r="D132" s="33" t="s">
        <v>0</v>
      </c>
      <c r="E132" s="46">
        <v>458199.99982387002</v>
      </c>
      <c r="F132" s="46">
        <v>797299.99959398201</v>
      </c>
      <c r="G132" s="42">
        <v>44230.333333333336</v>
      </c>
      <c r="H132" s="38" t="str">
        <f>"FY"&amp;RIGHT(YEAR(DATE(YEAR(FY20_Published367[[#This Row],[Contract Bid - Start (5010)]]),MONTH(FY20_Published367[[#This Row],[Contract Bid - Start (5010)]])+(7-1),1)),2)</f>
        <v>FY21</v>
      </c>
      <c r="I132" s="14" t="str">
        <f>"Q"&amp;CHOOSE(MONTH(FY20_Published367[[#This Row],[Contract Bid - Start (5010)]]),3,3,3,4,4,4,1,1,1,2,2,2)</f>
        <v>Q3</v>
      </c>
      <c r="J132" s="42">
        <v>44413.333333333336</v>
      </c>
      <c r="K132" s="38" t="str">
        <f>"FY"&amp;RIGHT(YEAR(DATE(YEAR(FY20_Published367[[#This Row],[LNTP (6010)]]),MONTH(FY20_Published367[[#This Row],[LNTP (6010)]])+(7-1),1)),2)</f>
        <v>FY22</v>
      </c>
      <c r="L132" s="14" t="str">
        <f>"Q"&amp;CHOOSE(MONTH(FY20_Published367[[#This Row],[LNTP (6010)]]),3,3,3,4,4,4,1,1,1,2,2,2)</f>
        <v>Q1</v>
      </c>
      <c r="M132" s="42" t="s">
        <v>565</v>
      </c>
      <c r="N132" s="39" t="s">
        <v>591</v>
      </c>
      <c r="O132" s="39" t="s">
        <v>568</v>
      </c>
      <c r="P132" s="39" t="s">
        <v>602</v>
      </c>
      <c r="Q132" s="84" t="e">
        <v>#N/A</v>
      </c>
    </row>
    <row r="133" spans="1:17">
      <c r="A133" s="69" t="s">
        <v>502</v>
      </c>
      <c r="B133" s="32" t="s">
        <v>683</v>
      </c>
      <c r="C133" s="33" t="s">
        <v>267</v>
      </c>
      <c r="D133" s="33" t="s">
        <v>0</v>
      </c>
      <c r="E133" s="46">
        <v>261700</v>
      </c>
      <c r="F133" s="46">
        <v>402499.99993450003</v>
      </c>
      <c r="G133" s="42">
        <v>44210.333333333336</v>
      </c>
      <c r="H133" s="38" t="str">
        <f>"FY"&amp;RIGHT(YEAR(DATE(YEAR(FY20_Published367[[#This Row],[Contract Bid - Start (5010)]]),MONTH(FY20_Published367[[#This Row],[Contract Bid - Start (5010)]])+(7-1),1)),2)</f>
        <v>FY21</v>
      </c>
      <c r="I133" s="14" t="str">
        <f>"Q"&amp;CHOOSE(MONTH(FY20_Published367[[#This Row],[Contract Bid - Start (5010)]]),3,3,3,4,4,4,1,1,1,2,2,2)</f>
        <v>Q3</v>
      </c>
      <c r="J133" s="42">
        <v>44375.333333333336</v>
      </c>
      <c r="K133" s="38" t="str">
        <f>"FY"&amp;RIGHT(YEAR(DATE(YEAR(FY20_Published367[[#This Row],[LNTP (6010)]]),MONTH(FY20_Published367[[#This Row],[LNTP (6010)]])+(7-1),1)),2)</f>
        <v>FY21</v>
      </c>
      <c r="L133" s="14" t="str">
        <f>"Q"&amp;CHOOSE(MONTH(FY20_Published367[[#This Row],[LNTP (6010)]]),3,3,3,4,4,4,1,1,1,2,2,2)</f>
        <v>Q4</v>
      </c>
      <c r="M133" s="42" t="s">
        <v>565</v>
      </c>
      <c r="N133" s="39" t="s">
        <v>591</v>
      </c>
      <c r="O133" s="39" t="s">
        <v>568</v>
      </c>
      <c r="P133" s="39" t="s">
        <v>602</v>
      </c>
      <c r="Q133" s="84" t="e">
        <v>#N/A</v>
      </c>
    </row>
    <row r="134" spans="1:17">
      <c r="A134" s="71" t="s">
        <v>346</v>
      </c>
      <c r="B134" s="32" t="s">
        <v>684</v>
      </c>
      <c r="C134" s="33" t="s">
        <v>685</v>
      </c>
      <c r="D134" s="33" t="s">
        <v>0</v>
      </c>
      <c r="E134" s="46">
        <v>252439.507387825</v>
      </c>
      <c r="F134" s="46">
        <v>419999.50718721899</v>
      </c>
      <c r="G134" s="42">
        <v>43500.333333333336</v>
      </c>
      <c r="H134" s="38" t="str">
        <f>"FY"&amp;RIGHT(YEAR(DATE(YEAR(FY20_Published367[[#This Row],[Contract Bid - Start (5010)]]),MONTH(FY20_Published367[[#This Row],[Contract Bid - Start (5010)]])+(7-1),1)),2)</f>
        <v>FY19</v>
      </c>
      <c r="I134" s="14" t="str">
        <f>"Q"&amp;CHOOSE(MONTH(FY20_Published367[[#This Row],[Contract Bid - Start (5010)]]),3,3,3,4,4,4,1,1,1,2,2,2)</f>
        <v>Q3</v>
      </c>
      <c r="J134" s="42">
        <v>43640.333333333336</v>
      </c>
      <c r="K134" s="38" t="str">
        <f>"FY"&amp;RIGHT(YEAR(DATE(YEAR(FY20_Published367[[#This Row],[LNTP (6010)]]),MONTH(FY20_Published367[[#This Row],[LNTP (6010)]])+(7-1),1)),2)</f>
        <v>FY19</v>
      </c>
      <c r="L134" s="14" t="str">
        <f>"Q"&amp;CHOOSE(MONTH(FY20_Published367[[#This Row],[LNTP (6010)]]),3,3,3,4,4,4,1,1,1,2,2,2)</f>
        <v>Q4</v>
      </c>
      <c r="M134" s="42" t="s">
        <v>564</v>
      </c>
      <c r="N134" s="39" t="s">
        <v>591</v>
      </c>
      <c r="O134" s="39" t="s">
        <v>568</v>
      </c>
      <c r="P134" s="39" t="s">
        <v>798</v>
      </c>
      <c r="Q134" s="84" t="s">
        <v>808</v>
      </c>
    </row>
    <row r="135" spans="1:17">
      <c r="A135" s="71" t="s">
        <v>73</v>
      </c>
      <c r="B135" s="32" t="s">
        <v>686</v>
      </c>
      <c r="C135" s="33" t="s">
        <v>319</v>
      </c>
      <c r="D135" s="33" t="s">
        <v>0</v>
      </c>
      <c r="E135" s="46">
        <v>2909329</v>
      </c>
      <c r="F135" s="46">
        <v>4188781.9984323801</v>
      </c>
      <c r="G135" s="42">
        <v>43706.333333333336</v>
      </c>
      <c r="H135" s="38" t="str">
        <f>"FY"&amp;RIGHT(YEAR(DATE(YEAR(FY20_Published367[[#This Row],[Contract Bid - Start (5010)]]),MONTH(FY20_Published367[[#This Row],[Contract Bid - Start (5010)]])+(7-1),1)),2)</f>
        <v>FY20</v>
      </c>
      <c r="I135" s="14" t="str">
        <f>"Q"&amp;CHOOSE(MONTH(FY20_Published367[[#This Row],[Contract Bid - Start (5010)]]),3,3,3,4,4,4,1,1,1,2,2,2)</f>
        <v>Q1</v>
      </c>
      <c r="J135" s="42">
        <v>44060.333333333336</v>
      </c>
      <c r="K135" s="38" t="str">
        <f>"FY"&amp;RIGHT(YEAR(DATE(YEAR(FY20_Published367[[#This Row],[LNTP (6010)]]),MONTH(FY20_Published367[[#This Row],[LNTP (6010)]])+(7-1),1)),2)</f>
        <v>FY21</v>
      </c>
      <c r="L135" s="14" t="str">
        <f>"Q"&amp;CHOOSE(MONTH(FY20_Published367[[#This Row],[LNTP (6010)]]),3,3,3,4,4,4,1,1,1,2,2,2)</f>
        <v>Q1</v>
      </c>
      <c r="M135" s="42" t="s">
        <v>564</v>
      </c>
      <c r="N135" s="39" t="s">
        <v>591</v>
      </c>
      <c r="O135" s="39" t="s">
        <v>568</v>
      </c>
      <c r="P135" s="39" t="s">
        <v>599</v>
      </c>
      <c r="Q135" s="84" t="s">
        <v>808</v>
      </c>
    </row>
    <row r="136" spans="1:17">
      <c r="A136" s="71" t="s">
        <v>490</v>
      </c>
      <c r="B136" s="32" t="s">
        <v>687</v>
      </c>
      <c r="C136" s="33" t="s">
        <v>265</v>
      </c>
      <c r="D136" s="33" t="s">
        <v>0</v>
      </c>
      <c r="E136" s="46">
        <v>123741147.975042</v>
      </c>
      <c r="F136" s="46">
        <v>159419445.640598</v>
      </c>
      <c r="G136" s="42">
        <v>44176.333333333336</v>
      </c>
      <c r="H136" s="38" t="str">
        <f>"FY"&amp;RIGHT(YEAR(DATE(YEAR(FY20_Published367[[#This Row],[Contract Bid - Start (5010)]]),MONTH(FY20_Published367[[#This Row],[Contract Bid - Start (5010)]])+(7-1),1)),2)</f>
        <v>FY21</v>
      </c>
      <c r="I136" s="14" t="str">
        <f>"Q"&amp;CHOOSE(MONTH(FY20_Published367[[#This Row],[Contract Bid - Start (5010)]]),3,3,3,4,4,4,1,1,1,2,2,2)</f>
        <v>Q2</v>
      </c>
      <c r="J136" s="42">
        <v>44370.333333333336</v>
      </c>
      <c r="K136" s="38" t="str">
        <f>"FY"&amp;RIGHT(YEAR(DATE(YEAR(FY20_Published367[[#This Row],[LNTP (6010)]]),MONTH(FY20_Published367[[#This Row],[LNTP (6010)]])+(7-1),1)),2)</f>
        <v>FY21</v>
      </c>
      <c r="L136" s="14" t="str">
        <f>"Q"&amp;CHOOSE(MONTH(FY20_Published367[[#This Row],[LNTP (6010)]]),3,3,3,4,4,4,1,1,1,2,2,2)</f>
        <v>Q4</v>
      </c>
      <c r="M136" s="42" t="s">
        <v>799</v>
      </c>
      <c r="N136" s="39" t="s">
        <v>591</v>
      </c>
      <c r="O136" s="39" t="s">
        <v>568</v>
      </c>
      <c r="P136" s="39" t="s">
        <v>576</v>
      </c>
      <c r="Q136" s="84" t="e">
        <v>#N/A</v>
      </c>
    </row>
    <row r="137" spans="1:17">
      <c r="A137" s="71" t="s">
        <v>435</v>
      </c>
      <c r="B137" s="32" t="s">
        <v>688</v>
      </c>
      <c r="C137" s="33" t="s">
        <v>264</v>
      </c>
      <c r="D137" s="33" t="s">
        <v>0</v>
      </c>
      <c r="E137" s="46">
        <v>3487493</v>
      </c>
      <c r="F137" s="46">
        <v>5420517.9630022701</v>
      </c>
      <c r="G137" s="42">
        <v>44078.333333333336</v>
      </c>
      <c r="H137" s="38" t="str">
        <f>"FY"&amp;RIGHT(YEAR(DATE(YEAR(FY20_Published367[[#This Row],[Contract Bid - Start (5010)]]),MONTH(FY20_Published367[[#This Row],[Contract Bid - Start (5010)]])+(7-1),1)),2)</f>
        <v>FY21</v>
      </c>
      <c r="I137" s="14" t="str">
        <f>"Q"&amp;CHOOSE(MONTH(FY20_Published367[[#This Row],[Contract Bid - Start (5010)]]),3,3,3,4,4,4,1,1,1,2,2,2)</f>
        <v>Q1</v>
      </c>
      <c r="J137" s="42">
        <v>44243.333333333336</v>
      </c>
      <c r="K137" s="38" t="str">
        <f>"FY"&amp;RIGHT(YEAR(DATE(YEAR(FY20_Published367[[#This Row],[LNTP (6010)]]),MONTH(FY20_Published367[[#This Row],[LNTP (6010)]])+(7-1),1)),2)</f>
        <v>FY21</v>
      </c>
      <c r="L137" s="14" t="str">
        <f>"Q"&amp;CHOOSE(MONTH(FY20_Published367[[#This Row],[LNTP (6010)]]),3,3,3,4,4,4,1,1,1,2,2,2)</f>
        <v>Q3</v>
      </c>
      <c r="M137" s="42" t="s">
        <v>565</v>
      </c>
      <c r="N137" s="39" t="s">
        <v>591</v>
      </c>
      <c r="O137" s="39" t="s">
        <v>568</v>
      </c>
      <c r="P137" s="39" t="s">
        <v>579</v>
      </c>
      <c r="Q137" s="84" t="e">
        <v>#N/A</v>
      </c>
    </row>
    <row r="138" spans="1:17">
      <c r="A138" s="71" t="s">
        <v>333</v>
      </c>
      <c r="B138" s="32" t="s">
        <v>689</v>
      </c>
      <c r="C138" s="33" t="s">
        <v>265</v>
      </c>
      <c r="D138" s="33" t="s">
        <v>0</v>
      </c>
      <c r="E138" s="46">
        <v>5299999.9954200899</v>
      </c>
      <c r="F138" s="46">
        <v>7393193.9909871304</v>
      </c>
      <c r="G138" s="42">
        <v>43955.333333333336</v>
      </c>
      <c r="H138" s="38" t="str">
        <f>"FY"&amp;RIGHT(YEAR(DATE(YEAR(FY20_Published367[[#This Row],[Contract Bid - Start (5010)]]),MONTH(FY20_Published367[[#This Row],[Contract Bid - Start (5010)]])+(7-1),1)),2)</f>
        <v>FY20</v>
      </c>
      <c r="I138" s="14" t="str">
        <f>"Q"&amp;CHOOSE(MONTH(FY20_Published367[[#This Row],[Contract Bid - Start (5010)]]),3,3,3,4,4,4,1,1,1,2,2,2)</f>
        <v>Q4</v>
      </c>
      <c r="J138" s="42">
        <v>44109.333333333336</v>
      </c>
      <c r="K138" s="38" t="str">
        <f>"FY"&amp;RIGHT(YEAR(DATE(YEAR(FY20_Published367[[#This Row],[LNTP (6010)]]),MONTH(FY20_Published367[[#This Row],[LNTP (6010)]])+(7-1),1)),2)</f>
        <v>FY21</v>
      </c>
      <c r="L138" s="14" t="str">
        <f>"Q"&amp;CHOOSE(MONTH(FY20_Published367[[#This Row],[LNTP (6010)]]),3,3,3,4,4,4,1,1,1,2,2,2)</f>
        <v>Q2</v>
      </c>
      <c r="M138" s="42" t="s">
        <v>565</v>
      </c>
      <c r="N138" s="39" t="s">
        <v>591</v>
      </c>
      <c r="O138" s="39" t="s">
        <v>568</v>
      </c>
      <c r="P138" s="39" t="s">
        <v>579</v>
      </c>
      <c r="Q138" s="84" t="s">
        <v>808</v>
      </c>
    </row>
    <row r="139" spans="1:17">
      <c r="A139" s="71" t="s">
        <v>481</v>
      </c>
      <c r="B139" s="32" t="s">
        <v>690</v>
      </c>
      <c r="C139" s="33" t="s">
        <v>263</v>
      </c>
      <c r="D139" s="33" t="s">
        <v>0</v>
      </c>
      <c r="E139" s="46">
        <v>4265781.8225434702</v>
      </c>
      <c r="F139" s="46">
        <v>8182960.7953506904</v>
      </c>
      <c r="G139" s="42">
        <v>44069.333333333336</v>
      </c>
      <c r="H139" s="38" t="str">
        <f>"FY"&amp;RIGHT(YEAR(DATE(YEAR(FY20_Published367[[#This Row],[Contract Bid - Start (5010)]]),MONTH(FY20_Published367[[#This Row],[Contract Bid - Start (5010)]])+(7-1),1)),2)</f>
        <v>FY21</v>
      </c>
      <c r="I139" s="14" t="str">
        <f>"Q"&amp;CHOOSE(MONTH(FY20_Published367[[#This Row],[Contract Bid - Start (5010)]]),3,3,3,4,4,4,1,1,1,2,2,2)</f>
        <v>Q1</v>
      </c>
      <c r="J139" s="42">
        <v>44264.333333333336</v>
      </c>
      <c r="K139" s="38" t="str">
        <f>"FY"&amp;RIGHT(YEAR(DATE(YEAR(FY20_Published367[[#This Row],[LNTP (6010)]]),MONTH(FY20_Published367[[#This Row],[LNTP (6010)]])+(7-1),1)),2)</f>
        <v>FY21</v>
      </c>
      <c r="L139" s="14" t="str">
        <f>"Q"&amp;CHOOSE(MONTH(FY20_Published367[[#This Row],[LNTP (6010)]]),3,3,3,4,4,4,1,1,1,2,2,2)</f>
        <v>Q3</v>
      </c>
      <c r="M139" s="42" t="s">
        <v>565</v>
      </c>
      <c r="N139" s="39" t="s">
        <v>591</v>
      </c>
      <c r="O139" s="39" t="s">
        <v>568</v>
      </c>
      <c r="P139" s="39" t="s">
        <v>579</v>
      </c>
      <c r="Q139" s="84" t="s">
        <v>808</v>
      </c>
    </row>
    <row r="140" spans="1:17">
      <c r="A140" s="71" t="s">
        <v>339</v>
      </c>
      <c r="B140" s="32" t="s">
        <v>691</v>
      </c>
      <c r="C140" s="33" t="s">
        <v>263</v>
      </c>
      <c r="D140" s="33" t="s">
        <v>0</v>
      </c>
      <c r="E140" s="46">
        <v>754000</v>
      </c>
      <c r="F140" s="46">
        <v>1271199.9999845501</v>
      </c>
      <c r="G140" s="42">
        <v>43999.333333333336</v>
      </c>
      <c r="H140" s="38" t="str">
        <f>"FY"&amp;RIGHT(YEAR(DATE(YEAR(FY20_Published367[[#This Row],[Contract Bid - Start (5010)]]),MONTH(FY20_Published367[[#This Row],[Contract Bid - Start (5010)]])+(7-1),1)),2)</f>
        <v>FY20</v>
      </c>
      <c r="I140" s="14" t="str">
        <f>"Q"&amp;CHOOSE(MONTH(FY20_Published367[[#This Row],[Contract Bid - Start (5010)]]),3,3,3,4,4,4,1,1,1,2,2,2)</f>
        <v>Q4</v>
      </c>
      <c r="J140" s="42">
        <v>44187.333333333336</v>
      </c>
      <c r="K140" s="38" t="str">
        <f>"FY"&amp;RIGHT(YEAR(DATE(YEAR(FY20_Published367[[#This Row],[LNTP (6010)]]),MONTH(FY20_Published367[[#This Row],[LNTP (6010)]])+(7-1),1)),2)</f>
        <v>FY21</v>
      </c>
      <c r="L140" s="14" t="str">
        <f>"Q"&amp;CHOOSE(MONTH(FY20_Published367[[#This Row],[LNTP (6010)]]),3,3,3,4,4,4,1,1,1,2,2,2)</f>
        <v>Q2</v>
      </c>
      <c r="M140" s="42" t="s">
        <v>565</v>
      </c>
      <c r="N140" s="39" t="s">
        <v>591</v>
      </c>
      <c r="O140" s="39" t="s">
        <v>568</v>
      </c>
      <c r="P140" s="39" t="s">
        <v>579</v>
      </c>
      <c r="Q140" s="84" t="s">
        <v>808</v>
      </c>
    </row>
    <row r="141" spans="1:17">
      <c r="A141" s="71" t="s">
        <v>281</v>
      </c>
      <c r="B141" s="32" t="s">
        <v>692</v>
      </c>
      <c r="C141" s="60" t="s">
        <v>263</v>
      </c>
      <c r="D141" s="60" t="s">
        <v>0</v>
      </c>
      <c r="E141" s="46">
        <v>2025000</v>
      </c>
      <c r="F141" s="46">
        <v>2999999.99942475</v>
      </c>
      <c r="G141" s="62">
        <v>43880.333333333336</v>
      </c>
      <c r="H141" s="38" t="str">
        <f>"FY"&amp;RIGHT(YEAR(DATE(YEAR(FY20_Published367[[#This Row],[Contract Bid - Start (5010)]]),MONTH(FY20_Published367[[#This Row],[Contract Bid - Start (5010)]])+(7-1),1)),2)</f>
        <v>FY20</v>
      </c>
      <c r="I141" s="64" t="str">
        <f>"Q"&amp;CHOOSE(MONTH(FY20_Published367[[#This Row],[Contract Bid - Start (5010)]]),3,3,3,4,4,4,1,1,1,2,2,2)</f>
        <v>Q3</v>
      </c>
      <c r="J141" s="62">
        <v>44069.333333333336</v>
      </c>
      <c r="K141" s="38" t="str">
        <f>"FY"&amp;RIGHT(YEAR(DATE(YEAR(FY20_Published367[[#This Row],[LNTP (6010)]]),MONTH(FY20_Published367[[#This Row],[LNTP (6010)]])+(7-1),1)),2)</f>
        <v>FY21</v>
      </c>
      <c r="L141" s="64" t="str">
        <f>"Q"&amp;CHOOSE(MONTH(FY20_Published367[[#This Row],[LNTP (6010)]]),3,3,3,4,4,4,1,1,1,2,2,2)</f>
        <v>Q1</v>
      </c>
      <c r="M141" s="42" t="s">
        <v>565</v>
      </c>
      <c r="N141" s="39" t="s">
        <v>591</v>
      </c>
      <c r="O141" s="39" t="s">
        <v>568</v>
      </c>
      <c r="P141" s="39" t="s">
        <v>579</v>
      </c>
      <c r="Q141" s="84" t="s">
        <v>808</v>
      </c>
    </row>
    <row r="142" spans="1:17">
      <c r="A142" s="71" t="s">
        <v>98</v>
      </c>
      <c r="B142" s="32" t="s">
        <v>693</v>
      </c>
      <c r="C142" s="60" t="s">
        <v>265</v>
      </c>
      <c r="D142" s="60" t="s">
        <v>0</v>
      </c>
      <c r="E142" s="46">
        <v>22286634.007114999</v>
      </c>
      <c r="F142" s="46">
        <v>29568478.003278598</v>
      </c>
      <c r="G142" s="62">
        <v>44092.333333333336</v>
      </c>
      <c r="H142" s="38" t="str">
        <f>"FY"&amp;RIGHT(YEAR(DATE(YEAR(FY20_Published367[[#This Row],[Contract Bid - Start (5010)]]),MONTH(FY20_Published367[[#This Row],[Contract Bid - Start (5010)]])+(7-1),1)),2)</f>
        <v>FY21</v>
      </c>
      <c r="I142" s="64" t="str">
        <f>"Q"&amp;CHOOSE(MONTH(FY20_Published367[[#This Row],[Contract Bid - Start (5010)]]),3,3,3,4,4,4,1,1,1,2,2,2)</f>
        <v>Q1</v>
      </c>
      <c r="J142" s="62">
        <v>44351.333333333336</v>
      </c>
      <c r="K142" s="38" t="str">
        <f>"FY"&amp;RIGHT(YEAR(DATE(YEAR(FY20_Published367[[#This Row],[LNTP (6010)]]),MONTH(FY20_Published367[[#This Row],[LNTP (6010)]])+(7-1),1)),2)</f>
        <v>FY21</v>
      </c>
      <c r="L142" s="64" t="str">
        <f>"Q"&amp;CHOOSE(MONTH(FY20_Published367[[#This Row],[LNTP (6010)]]),3,3,3,4,4,4,1,1,1,2,2,2)</f>
        <v>Q4</v>
      </c>
      <c r="M142" s="42" t="s">
        <v>565</v>
      </c>
      <c r="N142" s="39" t="s">
        <v>591</v>
      </c>
      <c r="O142" s="39" t="s">
        <v>568</v>
      </c>
      <c r="P142" s="39" t="s">
        <v>579</v>
      </c>
      <c r="Q142" s="84" t="s">
        <v>808</v>
      </c>
    </row>
    <row r="143" spans="1:17">
      <c r="A143" s="71" t="s">
        <v>416</v>
      </c>
      <c r="B143" s="32" t="s">
        <v>694</v>
      </c>
      <c r="C143" s="33" t="s">
        <v>265</v>
      </c>
      <c r="D143" s="33" t="s">
        <v>0</v>
      </c>
      <c r="E143" s="46">
        <v>8535299.9967669304</v>
      </c>
      <c r="F143" s="46">
        <v>11045699.996766901</v>
      </c>
      <c r="G143" s="42">
        <v>44186.333333333336</v>
      </c>
      <c r="H143" s="38" t="str">
        <f>"FY"&amp;RIGHT(YEAR(DATE(YEAR(FY20_Published367[[#This Row],[Contract Bid - Start (5010)]]),MONTH(FY20_Published367[[#This Row],[Contract Bid - Start (5010)]])+(7-1),1)),2)</f>
        <v>FY21</v>
      </c>
      <c r="I143" s="14" t="str">
        <f>"Q"&amp;CHOOSE(MONTH(FY20_Published367[[#This Row],[Contract Bid - Start (5010)]]),3,3,3,4,4,4,1,1,1,2,2,2)</f>
        <v>Q2</v>
      </c>
      <c r="J143" s="42">
        <v>44365.333333333336</v>
      </c>
      <c r="K143" s="38" t="str">
        <f>"FY"&amp;RIGHT(YEAR(DATE(YEAR(FY20_Published367[[#This Row],[LNTP (6010)]]),MONTH(FY20_Published367[[#This Row],[LNTP (6010)]])+(7-1),1)),2)</f>
        <v>FY21</v>
      </c>
      <c r="L143" s="14" t="str">
        <f>"Q"&amp;CHOOSE(MONTH(FY20_Published367[[#This Row],[LNTP (6010)]]),3,3,3,4,4,4,1,1,1,2,2,2)</f>
        <v>Q4</v>
      </c>
      <c r="M143" s="42" t="s">
        <v>565</v>
      </c>
      <c r="N143" s="39" t="s">
        <v>591</v>
      </c>
      <c r="O143" s="39" t="s">
        <v>568</v>
      </c>
      <c r="P143" s="39" t="s">
        <v>579</v>
      </c>
      <c r="Q143" s="84" t="e">
        <v>#N/A</v>
      </c>
    </row>
    <row r="144" spans="1:17">
      <c r="A144" s="71" t="s">
        <v>415</v>
      </c>
      <c r="B144" s="32" t="s">
        <v>695</v>
      </c>
      <c r="C144" s="33" t="s">
        <v>264</v>
      </c>
      <c r="D144" s="33" t="s">
        <v>0</v>
      </c>
      <c r="E144" s="46">
        <v>181799.999931136</v>
      </c>
      <c r="F144" s="46">
        <v>241699.999931136</v>
      </c>
      <c r="G144" s="42">
        <v>44186.333333333336</v>
      </c>
      <c r="H144" s="38" t="str">
        <f>"FY"&amp;RIGHT(YEAR(DATE(YEAR(FY20_Published367[[#This Row],[Contract Bid - Start (5010)]]),MONTH(FY20_Published367[[#This Row],[Contract Bid - Start (5010)]])+(7-1),1)),2)</f>
        <v>FY21</v>
      </c>
      <c r="I144" s="14" t="str">
        <f>"Q"&amp;CHOOSE(MONTH(FY20_Published367[[#This Row],[Contract Bid - Start (5010)]]),3,3,3,4,4,4,1,1,1,2,2,2)</f>
        <v>Q2</v>
      </c>
      <c r="J144" s="42">
        <v>44365.333333333336</v>
      </c>
      <c r="K144" s="38" t="str">
        <f>"FY"&amp;RIGHT(YEAR(DATE(YEAR(FY20_Published367[[#This Row],[LNTP (6010)]]),MONTH(FY20_Published367[[#This Row],[LNTP (6010)]])+(7-1),1)),2)</f>
        <v>FY21</v>
      </c>
      <c r="L144" s="14" t="str">
        <f>"Q"&amp;CHOOSE(MONTH(FY20_Published367[[#This Row],[LNTP (6010)]]),3,3,3,4,4,4,1,1,1,2,2,2)</f>
        <v>Q4</v>
      </c>
      <c r="M144" s="42" t="s">
        <v>565</v>
      </c>
      <c r="N144" s="39" t="s">
        <v>591</v>
      </c>
      <c r="O144" s="39" t="s">
        <v>568</v>
      </c>
      <c r="P144" s="39" t="s">
        <v>579</v>
      </c>
      <c r="Q144" s="84" t="e">
        <v>#N/A</v>
      </c>
    </row>
    <row r="145" spans="1:17">
      <c r="A145" s="71" t="s">
        <v>499</v>
      </c>
      <c r="B145" s="32" t="s">
        <v>696</v>
      </c>
      <c r="C145" s="33" t="s">
        <v>264</v>
      </c>
      <c r="D145" s="33" t="s">
        <v>0</v>
      </c>
      <c r="E145" s="46">
        <v>5137000</v>
      </c>
      <c r="F145" s="46">
        <v>6788299.9988815496</v>
      </c>
      <c r="G145" s="42">
        <v>44209.333333333336</v>
      </c>
      <c r="H145" s="38" t="str">
        <f>"FY"&amp;RIGHT(YEAR(DATE(YEAR(FY20_Published367[[#This Row],[Contract Bid - Start (5010)]]),MONTH(FY20_Published367[[#This Row],[Contract Bid - Start (5010)]])+(7-1),1)),2)</f>
        <v>FY21</v>
      </c>
      <c r="I145" s="14" t="str">
        <f>"Q"&amp;CHOOSE(MONTH(FY20_Published367[[#This Row],[Contract Bid - Start (5010)]]),3,3,3,4,4,4,1,1,1,2,2,2)</f>
        <v>Q3</v>
      </c>
      <c r="J145" s="42">
        <v>44356.333333333336</v>
      </c>
      <c r="K145" s="38" t="str">
        <f>"FY"&amp;RIGHT(YEAR(DATE(YEAR(FY20_Published367[[#This Row],[LNTP (6010)]]),MONTH(FY20_Published367[[#This Row],[LNTP (6010)]])+(7-1),1)),2)</f>
        <v>FY21</v>
      </c>
      <c r="L145" s="14" t="str">
        <f>"Q"&amp;CHOOSE(MONTH(FY20_Published367[[#This Row],[LNTP (6010)]]),3,3,3,4,4,4,1,1,1,2,2,2)</f>
        <v>Q4</v>
      </c>
      <c r="M145" s="42" t="s">
        <v>565</v>
      </c>
      <c r="N145" s="39" t="s">
        <v>591</v>
      </c>
      <c r="O145" s="39" t="s">
        <v>568</v>
      </c>
      <c r="P145" s="39" t="s">
        <v>579</v>
      </c>
      <c r="Q145" s="84" t="e">
        <v>#N/A</v>
      </c>
    </row>
    <row r="146" spans="1:17">
      <c r="A146" s="71" t="s">
        <v>465</v>
      </c>
      <c r="B146" s="32" t="s">
        <v>697</v>
      </c>
      <c r="C146" s="33" t="s">
        <v>698</v>
      </c>
      <c r="D146" s="33" t="s">
        <v>699</v>
      </c>
      <c r="E146" s="46">
        <v>10972000</v>
      </c>
      <c r="F146" s="46">
        <v>13890956.999895399</v>
      </c>
      <c r="G146" s="42">
        <v>43636.333333333336</v>
      </c>
      <c r="H146" s="38" t="str">
        <f>"FY"&amp;RIGHT(YEAR(DATE(YEAR(FY20_Published367[[#This Row],[Contract Bid - Start (5010)]]),MONTH(FY20_Published367[[#This Row],[Contract Bid - Start (5010)]])+(7-1),1)),2)</f>
        <v>FY19</v>
      </c>
      <c r="I146" s="14" t="str">
        <f>"Q"&amp;CHOOSE(MONTH(FY20_Published367[[#This Row],[Contract Bid - Start (5010)]]),3,3,3,4,4,4,1,1,1,2,2,2)</f>
        <v>Q4</v>
      </c>
      <c r="J146" s="42">
        <v>44225.333333333336</v>
      </c>
      <c r="K146" s="38" t="str">
        <f>"FY"&amp;RIGHT(YEAR(DATE(YEAR(FY20_Published367[[#This Row],[LNTP (6010)]]),MONTH(FY20_Published367[[#This Row],[LNTP (6010)]])+(7-1),1)),2)</f>
        <v>FY21</v>
      </c>
      <c r="L146" s="14" t="str">
        <f>"Q"&amp;CHOOSE(MONTH(FY20_Published367[[#This Row],[LNTP (6010)]]),3,3,3,4,4,4,1,1,1,2,2,2)</f>
        <v>Q3</v>
      </c>
      <c r="M146" s="42" t="s">
        <v>564</v>
      </c>
      <c r="N146" s="39" t="s">
        <v>591</v>
      </c>
      <c r="O146" s="39" t="s">
        <v>568</v>
      </c>
      <c r="P146" s="39" t="s">
        <v>798</v>
      </c>
      <c r="Q146" s="84" t="s">
        <v>808</v>
      </c>
    </row>
    <row r="147" spans="1:17">
      <c r="A147" s="71" t="s">
        <v>434</v>
      </c>
      <c r="B147" s="32" t="s">
        <v>700</v>
      </c>
      <c r="C147" s="33" t="s">
        <v>665</v>
      </c>
      <c r="D147" s="33" t="s">
        <v>699</v>
      </c>
      <c r="E147" s="46">
        <v>1204000</v>
      </c>
      <c r="F147" s="46">
        <v>1877999.9656</v>
      </c>
      <c r="G147" s="42">
        <v>43550.333333333336</v>
      </c>
      <c r="H147" s="38" t="str">
        <f>"FY"&amp;RIGHT(YEAR(DATE(YEAR(FY20_Published367[[#This Row],[Contract Bid - Start (5010)]]),MONTH(FY20_Published367[[#This Row],[Contract Bid - Start (5010)]])+(7-1),1)),2)</f>
        <v>FY19</v>
      </c>
      <c r="I147" s="14" t="str">
        <f>"Q"&amp;CHOOSE(MONTH(FY20_Published367[[#This Row],[Contract Bid - Start (5010)]]),3,3,3,4,4,4,1,1,1,2,2,2)</f>
        <v>Q3</v>
      </c>
      <c r="J147" s="42">
        <v>44104.333333333336</v>
      </c>
      <c r="K147" s="38" t="str">
        <f>"FY"&amp;RIGHT(YEAR(DATE(YEAR(FY20_Published367[[#This Row],[LNTP (6010)]]),MONTH(FY20_Published367[[#This Row],[LNTP (6010)]])+(7-1),1)),2)</f>
        <v>FY21</v>
      </c>
      <c r="L147" s="14" t="str">
        <f>"Q"&amp;CHOOSE(MONTH(FY20_Published367[[#This Row],[LNTP (6010)]]),3,3,3,4,4,4,1,1,1,2,2,2)</f>
        <v>Q1</v>
      </c>
      <c r="M147" s="42" t="s">
        <v>796</v>
      </c>
      <c r="N147" s="39" t="s">
        <v>591</v>
      </c>
      <c r="O147" s="39" t="s">
        <v>568</v>
      </c>
      <c r="P147" s="39" t="s">
        <v>657</v>
      </c>
      <c r="Q147" s="84" t="s">
        <v>808</v>
      </c>
    </row>
    <row r="148" spans="1:17">
      <c r="A148" s="71" t="s">
        <v>289</v>
      </c>
      <c r="B148" s="32" t="s">
        <v>701</v>
      </c>
      <c r="C148" s="33" t="s">
        <v>319</v>
      </c>
      <c r="D148" s="33" t="s">
        <v>241</v>
      </c>
      <c r="E148" s="46">
        <v>455000</v>
      </c>
      <c r="F148" s="46">
        <v>786999.99977220094</v>
      </c>
      <c r="G148" s="42">
        <v>43927.333333333336</v>
      </c>
      <c r="H148" s="38" t="str">
        <f>"FY"&amp;RIGHT(YEAR(DATE(YEAR(FY20_Published367[[#This Row],[Contract Bid - Start (5010)]]),MONTH(FY20_Published367[[#This Row],[Contract Bid - Start (5010)]])+(7-1),1)),2)</f>
        <v>FY20</v>
      </c>
      <c r="I148" s="14" t="str">
        <f>"Q"&amp;CHOOSE(MONTH(FY20_Published367[[#This Row],[Contract Bid - Start (5010)]]),3,3,3,4,4,4,1,1,1,2,2,2)</f>
        <v>Q4</v>
      </c>
      <c r="J148" s="42">
        <v>44043.333333333336</v>
      </c>
      <c r="K148" s="38" t="str">
        <f>"FY"&amp;RIGHT(YEAR(DATE(YEAR(FY20_Published367[[#This Row],[LNTP (6010)]]),MONTH(FY20_Published367[[#This Row],[LNTP (6010)]])+(7-1),1)),2)</f>
        <v>FY21</v>
      </c>
      <c r="L148" s="14" t="str">
        <f>"Q"&amp;CHOOSE(MONTH(FY20_Published367[[#This Row],[LNTP (6010)]]),3,3,3,4,4,4,1,1,1,2,2,2)</f>
        <v>Q1</v>
      </c>
      <c r="M148" s="42" t="s">
        <v>796</v>
      </c>
      <c r="N148" s="39" t="s">
        <v>591</v>
      </c>
      <c r="O148" s="39" t="s">
        <v>568</v>
      </c>
      <c r="P148" s="39" t="s">
        <v>657</v>
      </c>
      <c r="Q148" s="84" t="s">
        <v>808</v>
      </c>
    </row>
    <row r="149" spans="1:17">
      <c r="A149" s="71" t="s">
        <v>63</v>
      </c>
      <c r="B149" s="32" t="s">
        <v>702</v>
      </c>
      <c r="C149" s="33" t="s">
        <v>319</v>
      </c>
      <c r="D149" s="33" t="s">
        <v>0</v>
      </c>
      <c r="E149" s="46">
        <v>1867999.9997877299</v>
      </c>
      <c r="F149" s="46">
        <v>2790999.99931884</v>
      </c>
      <c r="G149" s="42">
        <v>44012.333333333336</v>
      </c>
      <c r="H149" s="38" t="str">
        <f>"FY"&amp;RIGHT(YEAR(DATE(YEAR(FY20_Published367[[#This Row],[Contract Bid - Start (5010)]]),MONTH(FY20_Published367[[#This Row],[Contract Bid - Start (5010)]])+(7-1),1)),2)</f>
        <v>FY20</v>
      </c>
      <c r="I149" s="14" t="str">
        <f>"Q"&amp;CHOOSE(MONTH(FY20_Published367[[#This Row],[Contract Bid - Start (5010)]]),3,3,3,4,4,4,1,1,1,2,2,2)</f>
        <v>Q4</v>
      </c>
      <c r="J149" s="42">
        <v>44105.333333333336</v>
      </c>
      <c r="K149" s="38" t="str">
        <f>"FY"&amp;RIGHT(YEAR(DATE(YEAR(FY20_Published367[[#This Row],[LNTP (6010)]]),MONTH(FY20_Published367[[#This Row],[LNTP (6010)]])+(7-1),1)),2)</f>
        <v>FY21</v>
      </c>
      <c r="L149" s="14" t="str">
        <f>"Q"&amp;CHOOSE(MONTH(FY20_Published367[[#This Row],[LNTP (6010)]]),3,3,3,4,4,4,1,1,1,2,2,2)</f>
        <v>Q2</v>
      </c>
      <c r="M149" s="42" t="s">
        <v>796</v>
      </c>
      <c r="N149" s="39" t="s">
        <v>591</v>
      </c>
      <c r="O149" s="39" t="s">
        <v>568</v>
      </c>
      <c r="P149" s="39" t="s">
        <v>657</v>
      </c>
      <c r="Q149" s="84" t="s">
        <v>808</v>
      </c>
    </row>
    <row r="150" spans="1:17">
      <c r="A150" s="71" t="s">
        <v>348</v>
      </c>
      <c r="B150" s="32" t="s">
        <v>703</v>
      </c>
      <c r="C150" s="33" t="s">
        <v>319</v>
      </c>
      <c r="D150" s="33" t="s">
        <v>0</v>
      </c>
      <c r="E150" s="46">
        <v>1921999.99978159</v>
      </c>
      <c r="F150" s="46">
        <v>2869999.9993002</v>
      </c>
      <c r="G150" s="42">
        <v>44027.333333333336</v>
      </c>
      <c r="H150" s="38" t="str">
        <f>"FY"&amp;RIGHT(YEAR(DATE(YEAR(FY20_Published367[[#This Row],[Contract Bid - Start (5010)]]),MONTH(FY20_Published367[[#This Row],[Contract Bid - Start (5010)]])+(7-1),1)),2)</f>
        <v>FY21</v>
      </c>
      <c r="I150" s="14" t="str">
        <f>"Q"&amp;CHOOSE(MONTH(FY20_Published367[[#This Row],[Contract Bid - Start (5010)]]),3,3,3,4,4,4,1,1,1,2,2,2)</f>
        <v>Q1</v>
      </c>
      <c r="J150" s="42">
        <v>44137.333333333336</v>
      </c>
      <c r="K150" s="38" t="str">
        <f>"FY"&amp;RIGHT(YEAR(DATE(YEAR(FY20_Published367[[#This Row],[LNTP (6010)]]),MONTH(FY20_Published367[[#This Row],[LNTP (6010)]])+(7-1),1)),2)</f>
        <v>FY21</v>
      </c>
      <c r="L150" s="14" t="str">
        <f>"Q"&amp;CHOOSE(MONTH(FY20_Published367[[#This Row],[LNTP (6010)]]),3,3,3,4,4,4,1,1,1,2,2,2)</f>
        <v>Q2</v>
      </c>
      <c r="M150" s="42" t="s">
        <v>796</v>
      </c>
      <c r="N150" s="39" t="s">
        <v>591</v>
      </c>
      <c r="O150" s="39" t="s">
        <v>568</v>
      </c>
      <c r="P150" s="39" t="s">
        <v>657</v>
      </c>
      <c r="Q150" s="84" t="s">
        <v>808</v>
      </c>
    </row>
    <row r="151" spans="1:17">
      <c r="A151" s="71" t="s">
        <v>4</v>
      </c>
      <c r="B151" s="32" t="s">
        <v>637</v>
      </c>
      <c r="C151" s="33" t="s">
        <v>267</v>
      </c>
      <c r="D151" s="33" t="s">
        <v>0</v>
      </c>
      <c r="E151" s="46">
        <v>4756087</v>
      </c>
      <c r="F151" s="46">
        <v>5500000</v>
      </c>
      <c r="G151" s="42">
        <v>43712.333333333336</v>
      </c>
      <c r="H151" s="38" t="str">
        <f>"FY"&amp;RIGHT(YEAR(DATE(YEAR(FY20_Published367[[#This Row],[Contract Bid - Start (5010)]]),MONTH(FY20_Published367[[#This Row],[Contract Bid - Start (5010)]])+(7-1),1)),2)</f>
        <v>FY20</v>
      </c>
      <c r="I151" s="14" t="str">
        <f>"Q"&amp;CHOOSE(MONTH(FY20_Published367[[#This Row],[Contract Bid - Start (5010)]]),3,3,3,4,4,4,1,1,1,2,2,2)</f>
        <v>Q1</v>
      </c>
      <c r="J151" s="42">
        <v>44204.704861111109</v>
      </c>
      <c r="K151" s="38" t="str">
        <f>"FY"&amp;RIGHT(YEAR(DATE(YEAR(FY20_Published367[[#This Row],[LNTP (6010)]]),MONTH(FY20_Published367[[#This Row],[LNTP (6010)]])+(7-1),1)),2)</f>
        <v>FY21</v>
      </c>
      <c r="L151" s="14" t="str">
        <f>"Q"&amp;CHOOSE(MONTH(FY20_Published367[[#This Row],[LNTP (6010)]]),3,3,3,4,4,4,1,1,1,2,2,2)</f>
        <v>Q3</v>
      </c>
      <c r="M151" s="42" t="s">
        <v>566</v>
      </c>
      <c r="N151" s="39" t="s">
        <v>591</v>
      </c>
      <c r="O151" s="39" t="s">
        <v>568</v>
      </c>
      <c r="P151" s="39" t="s">
        <v>577</v>
      </c>
      <c r="Q151" s="84" t="s">
        <v>806</v>
      </c>
    </row>
    <row r="152" spans="1:17">
      <c r="A152" s="71" t="s">
        <v>426</v>
      </c>
      <c r="B152" s="32" t="s">
        <v>704</v>
      </c>
      <c r="C152" s="33" t="s">
        <v>319</v>
      </c>
      <c r="D152" s="33" t="s">
        <v>241</v>
      </c>
      <c r="E152" s="46">
        <v>61999.9999112273</v>
      </c>
      <c r="F152" s="46">
        <v>128999.999863002</v>
      </c>
      <c r="G152" s="42">
        <v>44200.333333333336</v>
      </c>
      <c r="H152" s="38" t="str">
        <f>"FY"&amp;RIGHT(YEAR(DATE(YEAR(FY20_Published367[[#This Row],[Contract Bid - Start (5010)]]),MONTH(FY20_Published367[[#This Row],[Contract Bid - Start (5010)]])+(7-1),1)),2)</f>
        <v>FY21</v>
      </c>
      <c r="I152" s="14" t="str">
        <f>"Q"&amp;CHOOSE(MONTH(FY20_Published367[[#This Row],[Contract Bid - Start (5010)]]),3,3,3,4,4,4,1,1,1,2,2,2)</f>
        <v>Q3</v>
      </c>
      <c r="J152" s="42">
        <v>44319.333333333336</v>
      </c>
      <c r="K152" s="38" t="str">
        <f>"FY"&amp;RIGHT(YEAR(DATE(YEAR(FY20_Published367[[#This Row],[LNTP (6010)]]),MONTH(FY20_Published367[[#This Row],[LNTP (6010)]])+(7-1),1)),2)</f>
        <v>FY21</v>
      </c>
      <c r="L152" s="14" t="str">
        <f>"Q"&amp;CHOOSE(MONTH(FY20_Published367[[#This Row],[LNTP (6010)]]),3,3,3,4,4,4,1,1,1,2,2,2)</f>
        <v>Q4</v>
      </c>
      <c r="M152" s="42" t="s">
        <v>564</v>
      </c>
      <c r="N152" s="39" t="s">
        <v>591</v>
      </c>
      <c r="O152" s="39" t="s">
        <v>568</v>
      </c>
      <c r="P152" s="39" t="s">
        <v>656</v>
      </c>
      <c r="Q152" s="84" t="e">
        <v>#N/A</v>
      </c>
    </row>
    <row r="153" spans="1:17">
      <c r="A153" s="71" t="s">
        <v>90</v>
      </c>
      <c r="B153" s="32" t="s">
        <v>705</v>
      </c>
      <c r="C153" s="33" t="s">
        <v>319</v>
      </c>
      <c r="D153" s="33" t="s">
        <v>0</v>
      </c>
      <c r="E153" s="46">
        <v>366699.99979164801</v>
      </c>
      <c r="F153" s="46">
        <v>619999.99961714796</v>
      </c>
      <c r="G153" s="42">
        <v>43895.333333333336</v>
      </c>
      <c r="H153" s="38" t="str">
        <f>"FY"&amp;RIGHT(YEAR(DATE(YEAR(FY20_Published367[[#This Row],[Contract Bid - Start (5010)]]),MONTH(FY20_Published367[[#This Row],[Contract Bid - Start (5010)]])+(7-1),1)),2)</f>
        <v>FY20</v>
      </c>
      <c r="I153" s="14" t="str">
        <f>"Q"&amp;CHOOSE(MONTH(FY20_Published367[[#This Row],[Contract Bid - Start (5010)]]),3,3,3,4,4,4,1,1,1,2,2,2)</f>
        <v>Q3</v>
      </c>
      <c r="J153" s="42">
        <v>44071.333333333336</v>
      </c>
      <c r="K153" s="38" t="str">
        <f>"FY"&amp;RIGHT(YEAR(DATE(YEAR(FY20_Published367[[#This Row],[LNTP (6010)]]),MONTH(FY20_Published367[[#This Row],[LNTP (6010)]])+(7-1),1)),2)</f>
        <v>FY21</v>
      </c>
      <c r="L153" s="14" t="str">
        <f>"Q"&amp;CHOOSE(MONTH(FY20_Published367[[#This Row],[LNTP (6010)]]),3,3,3,4,4,4,1,1,1,2,2,2)</f>
        <v>Q1</v>
      </c>
      <c r="M153" s="42" t="s">
        <v>564</v>
      </c>
      <c r="N153" s="39" t="s">
        <v>591</v>
      </c>
      <c r="O153" s="39" t="s">
        <v>568</v>
      </c>
      <c r="P153" s="39" t="s">
        <v>598</v>
      </c>
      <c r="Q153" s="84" t="s">
        <v>808</v>
      </c>
    </row>
    <row r="154" spans="1:17">
      <c r="A154" s="69" t="s">
        <v>472</v>
      </c>
      <c r="B154" s="32" t="s">
        <v>706</v>
      </c>
      <c r="C154" s="33" t="s">
        <v>267</v>
      </c>
      <c r="D154" s="33" t="s">
        <v>0</v>
      </c>
      <c r="E154" s="46">
        <v>676000</v>
      </c>
      <c r="F154" s="46">
        <v>1192999.9996625001</v>
      </c>
      <c r="G154" s="42">
        <v>44166.333333333336</v>
      </c>
      <c r="H154" s="38" t="str">
        <f>"FY"&amp;RIGHT(YEAR(DATE(YEAR(FY20_Published367[[#This Row],[Contract Bid - Start (5010)]]),MONTH(FY20_Published367[[#This Row],[Contract Bid - Start (5010)]])+(7-1),1)),2)</f>
        <v>FY21</v>
      </c>
      <c r="I154" s="14" t="str">
        <f>"Q"&amp;CHOOSE(MONTH(FY20_Published367[[#This Row],[Contract Bid - Start (5010)]]),3,3,3,4,4,4,1,1,1,2,2,2)</f>
        <v>Q2</v>
      </c>
      <c r="J154" s="42">
        <v>44348.333333333336</v>
      </c>
      <c r="K154" s="38" t="str">
        <f>"FY"&amp;RIGHT(YEAR(DATE(YEAR(FY20_Published367[[#This Row],[LNTP (6010)]]),MONTH(FY20_Published367[[#This Row],[LNTP (6010)]])+(7-1),1)),2)</f>
        <v>FY21</v>
      </c>
      <c r="L154" s="14" t="str">
        <f>"Q"&amp;CHOOSE(MONTH(FY20_Published367[[#This Row],[LNTP (6010)]]),3,3,3,4,4,4,1,1,1,2,2,2)</f>
        <v>Q4</v>
      </c>
      <c r="M154" s="42" t="s">
        <v>565</v>
      </c>
      <c r="N154" s="39" t="s">
        <v>591</v>
      </c>
      <c r="O154" s="39" t="s">
        <v>568</v>
      </c>
      <c r="P154" s="39" t="s">
        <v>573</v>
      </c>
      <c r="Q154" s="84" t="e">
        <v>#N/A</v>
      </c>
    </row>
    <row r="155" spans="1:17">
      <c r="A155" s="71" t="s">
        <v>56</v>
      </c>
      <c r="B155" s="32" t="s">
        <v>707</v>
      </c>
      <c r="C155" s="33" t="s">
        <v>327</v>
      </c>
      <c r="D155" s="33" t="s">
        <v>0</v>
      </c>
      <c r="E155" s="46">
        <v>1285603</v>
      </c>
      <c r="F155" s="46">
        <v>7981074.7155745896</v>
      </c>
      <c r="G155" s="42">
        <v>43865.333333333336</v>
      </c>
      <c r="H155" s="38" t="str">
        <f>"FY"&amp;RIGHT(YEAR(DATE(YEAR(FY20_Published367[[#This Row],[Contract Bid - Start (5010)]]),MONTH(FY20_Published367[[#This Row],[Contract Bid - Start (5010)]])+(7-1),1)),2)</f>
        <v>FY20</v>
      </c>
      <c r="I155" s="14" t="str">
        <f>"Q"&amp;CHOOSE(MONTH(FY20_Published367[[#This Row],[Contract Bid - Start (5010)]]),3,3,3,4,4,4,1,1,1,2,2,2)</f>
        <v>Q3</v>
      </c>
      <c r="J155" s="42">
        <v>44046.333333333336</v>
      </c>
      <c r="K155" s="38" t="str">
        <f>"FY"&amp;RIGHT(YEAR(DATE(YEAR(FY20_Published367[[#This Row],[LNTP (6010)]]),MONTH(FY20_Published367[[#This Row],[LNTP (6010)]])+(7-1),1)),2)</f>
        <v>FY21</v>
      </c>
      <c r="L155" s="14" t="str">
        <f>"Q"&amp;CHOOSE(MONTH(FY20_Published367[[#This Row],[LNTP (6010)]]),3,3,3,4,4,4,1,1,1,2,2,2)</f>
        <v>Q1</v>
      </c>
      <c r="M155" s="42" t="s">
        <v>565</v>
      </c>
      <c r="N155" s="39" t="s">
        <v>591</v>
      </c>
      <c r="O155" s="39" t="s">
        <v>568</v>
      </c>
      <c r="P155" s="39" t="s">
        <v>573</v>
      </c>
      <c r="Q155" s="84" t="s">
        <v>808</v>
      </c>
    </row>
    <row r="156" spans="1:17">
      <c r="A156" s="71" t="s">
        <v>366</v>
      </c>
      <c r="B156" s="32" t="s">
        <v>708</v>
      </c>
      <c r="C156" s="33" t="s">
        <v>263</v>
      </c>
      <c r="D156" s="33" t="s">
        <v>0</v>
      </c>
      <c r="E156" s="46">
        <v>794500</v>
      </c>
      <c r="F156" s="46">
        <v>1463558.99993995</v>
      </c>
      <c r="G156" s="42">
        <v>43994.333333333336</v>
      </c>
      <c r="H156" s="38" t="str">
        <f>"FY"&amp;RIGHT(YEAR(DATE(YEAR(FY20_Published367[[#This Row],[Contract Bid - Start (5010)]]),MONTH(FY20_Published367[[#This Row],[Contract Bid - Start (5010)]])+(7-1),1)),2)</f>
        <v>FY20</v>
      </c>
      <c r="I156" s="14" t="str">
        <f>"Q"&amp;CHOOSE(MONTH(FY20_Published367[[#This Row],[Contract Bid - Start (5010)]]),3,3,3,4,4,4,1,1,1,2,2,2)</f>
        <v>Q4</v>
      </c>
      <c r="J156" s="42">
        <v>44088.333333333336</v>
      </c>
      <c r="K156" s="38" t="str">
        <f>"FY"&amp;RIGHT(YEAR(DATE(YEAR(FY20_Published367[[#This Row],[LNTP (6010)]]),MONTH(FY20_Published367[[#This Row],[LNTP (6010)]])+(7-1),1)),2)</f>
        <v>FY21</v>
      </c>
      <c r="L156" s="14" t="str">
        <f>"Q"&amp;CHOOSE(MONTH(FY20_Published367[[#This Row],[LNTP (6010)]]),3,3,3,4,4,4,1,1,1,2,2,2)</f>
        <v>Q1</v>
      </c>
      <c r="M156" s="42" t="s">
        <v>565</v>
      </c>
      <c r="N156" s="39" t="s">
        <v>591</v>
      </c>
      <c r="O156" s="39" t="s">
        <v>568</v>
      </c>
      <c r="P156" s="39" t="s">
        <v>594</v>
      </c>
      <c r="Q156" s="84" t="s">
        <v>808</v>
      </c>
    </row>
    <row r="157" spans="1:17">
      <c r="A157" s="71" t="s">
        <v>270</v>
      </c>
      <c r="B157" s="32" t="s">
        <v>709</v>
      </c>
      <c r="C157" s="33" t="s">
        <v>263</v>
      </c>
      <c r="D157" s="33" t="s">
        <v>0</v>
      </c>
      <c r="E157" s="46">
        <v>8848.9999176959991</v>
      </c>
      <c r="F157" s="46">
        <v>663180.74640295201</v>
      </c>
      <c r="G157" s="42">
        <v>43867.333333333336</v>
      </c>
      <c r="H157" s="38" t="str">
        <f>"FY"&amp;RIGHT(YEAR(DATE(YEAR(FY20_Published367[[#This Row],[Contract Bid - Start (5010)]]),MONTH(FY20_Published367[[#This Row],[Contract Bid - Start (5010)]])+(7-1),1)),2)</f>
        <v>FY20</v>
      </c>
      <c r="I157" s="14" t="str">
        <f>"Q"&amp;CHOOSE(MONTH(FY20_Published367[[#This Row],[Contract Bid - Start (5010)]]),3,3,3,4,4,4,1,1,1,2,2,2)</f>
        <v>Q3</v>
      </c>
      <c r="J157" s="42">
        <v>44057.333333333336</v>
      </c>
      <c r="K157" s="38" t="str">
        <f>"FY"&amp;RIGHT(YEAR(DATE(YEAR(FY20_Published367[[#This Row],[LNTP (6010)]]),MONTH(FY20_Published367[[#This Row],[LNTP (6010)]])+(7-1),1)),2)</f>
        <v>FY21</v>
      </c>
      <c r="L157" s="14" t="str">
        <f>"Q"&amp;CHOOSE(MONTH(FY20_Published367[[#This Row],[LNTP (6010)]]),3,3,3,4,4,4,1,1,1,2,2,2)</f>
        <v>Q1</v>
      </c>
      <c r="M157" s="42" t="s">
        <v>565</v>
      </c>
      <c r="N157" s="39" t="s">
        <v>591</v>
      </c>
      <c r="O157" s="39" t="s">
        <v>568</v>
      </c>
      <c r="P157" s="39" t="s">
        <v>594</v>
      </c>
      <c r="Q157" s="84" t="s">
        <v>808</v>
      </c>
    </row>
    <row r="158" spans="1:17">
      <c r="A158" s="69" t="s">
        <v>436</v>
      </c>
      <c r="B158" s="32" t="s">
        <v>710</v>
      </c>
      <c r="C158" s="33" t="s">
        <v>263</v>
      </c>
      <c r="D158" s="33" t="s">
        <v>0</v>
      </c>
      <c r="E158" s="46">
        <v>740000</v>
      </c>
      <c r="F158" s="46">
        <v>1641278.9998872301</v>
      </c>
      <c r="G158" s="42">
        <v>44050.333333333336</v>
      </c>
      <c r="H158" s="38" t="str">
        <f>"FY"&amp;RIGHT(YEAR(DATE(YEAR(FY20_Published367[[#This Row],[Contract Bid - Start (5010)]]),MONTH(FY20_Published367[[#This Row],[Contract Bid - Start (5010)]])+(7-1),1)),2)</f>
        <v>FY21</v>
      </c>
      <c r="I158" s="14" t="str">
        <f>"Q"&amp;CHOOSE(MONTH(FY20_Published367[[#This Row],[Contract Bid - Start (5010)]]),3,3,3,4,4,4,1,1,1,2,2,2)</f>
        <v>Q1</v>
      </c>
      <c r="J158" s="42">
        <v>44245.333333333336</v>
      </c>
      <c r="K158" s="38" t="str">
        <f>"FY"&amp;RIGHT(YEAR(DATE(YEAR(FY20_Published367[[#This Row],[LNTP (6010)]]),MONTH(FY20_Published367[[#This Row],[LNTP (6010)]])+(7-1),1)),2)</f>
        <v>FY21</v>
      </c>
      <c r="L158" s="14" t="str">
        <f>"Q"&amp;CHOOSE(MONTH(FY20_Published367[[#This Row],[LNTP (6010)]]),3,3,3,4,4,4,1,1,1,2,2,2)</f>
        <v>Q3</v>
      </c>
      <c r="M158" s="42" t="s">
        <v>565</v>
      </c>
      <c r="N158" s="39" t="s">
        <v>591</v>
      </c>
      <c r="O158" s="39" t="s">
        <v>568</v>
      </c>
      <c r="P158" s="39" t="s">
        <v>594</v>
      </c>
      <c r="Q158" s="84" t="s">
        <v>808</v>
      </c>
    </row>
    <row r="159" spans="1:17">
      <c r="A159" s="71" t="s">
        <v>367</v>
      </c>
      <c r="B159" s="32" t="s">
        <v>711</v>
      </c>
      <c r="C159" s="33" t="s">
        <v>263</v>
      </c>
      <c r="D159" s="33" t="s">
        <v>0</v>
      </c>
      <c r="E159" s="46">
        <v>700999.99993406294</v>
      </c>
      <c r="F159" s="46">
        <v>1632093.9997855399</v>
      </c>
      <c r="G159" s="42">
        <v>43957.333333333336</v>
      </c>
      <c r="H159" s="38" t="str">
        <f>"FY"&amp;RIGHT(YEAR(DATE(YEAR(FY20_Published367[[#This Row],[Contract Bid - Start (5010)]]),MONTH(FY20_Published367[[#This Row],[Contract Bid - Start (5010)]])+(7-1),1)),2)</f>
        <v>FY20</v>
      </c>
      <c r="I159" s="14" t="str">
        <f>"Q"&amp;CHOOSE(MONTH(FY20_Published367[[#This Row],[Contract Bid - Start (5010)]]),3,3,3,4,4,4,1,1,1,2,2,2)</f>
        <v>Q4</v>
      </c>
      <c r="J159" s="42">
        <v>44147.333333333336</v>
      </c>
      <c r="K159" s="38" t="str">
        <f>"FY"&amp;RIGHT(YEAR(DATE(YEAR(FY20_Published367[[#This Row],[LNTP (6010)]]),MONTH(FY20_Published367[[#This Row],[LNTP (6010)]])+(7-1),1)),2)</f>
        <v>FY21</v>
      </c>
      <c r="L159" s="14" t="str">
        <f>"Q"&amp;CHOOSE(MONTH(FY20_Published367[[#This Row],[LNTP (6010)]]),3,3,3,4,4,4,1,1,1,2,2,2)</f>
        <v>Q2</v>
      </c>
      <c r="M159" s="42" t="s">
        <v>565</v>
      </c>
      <c r="N159" s="39" t="s">
        <v>591</v>
      </c>
      <c r="O159" s="39" t="s">
        <v>568</v>
      </c>
      <c r="P159" s="39" t="s">
        <v>594</v>
      </c>
      <c r="Q159" s="84" t="s">
        <v>808</v>
      </c>
    </row>
    <row r="160" spans="1:17">
      <c r="A160" s="69" t="s">
        <v>474</v>
      </c>
      <c r="B160" s="32" t="s">
        <v>712</v>
      </c>
      <c r="C160" s="33" t="s">
        <v>327</v>
      </c>
      <c r="D160" s="33" t="s">
        <v>0</v>
      </c>
      <c r="E160" s="46">
        <v>2567999.8397567999</v>
      </c>
      <c r="F160" s="46">
        <v>3529999.8397368002</v>
      </c>
      <c r="G160" s="42">
        <v>44027.333333333336</v>
      </c>
      <c r="H160" s="38" t="str">
        <f>"FY"&amp;RIGHT(YEAR(DATE(YEAR(FY20_Published367[[#This Row],[Contract Bid - Start (5010)]]),MONTH(FY20_Published367[[#This Row],[Contract Bid - Start (5010)]])+(7-1),1)),2)</f>
        <v>FY21</v>
      </c>
      <c r="I160" s="14" t="str">
        <f>"Q"&amp;CHOOSE(MONTH(FY20_Published367[[#This Row],[Contract Bid - Start (5010)]]),3,3,3,4,4,4,1,1,1,2,2,2)</f>
        <v>Q1</v>
      </c>
      <c r="J160" s="42">
        <v>44174.333333333336</v>
      </c>
      <c r="K160" s="38" t="str">
        <f>"FY"&amp;RIGHT(YEAR(DATE(YEAR(FY20_Published367[[#This Row],[LNTP (6010)]]),MONTH(FY20_Published367[[#This Row],[LNTP (6010)]])+(7-1),1)),2)</f>
        <v>FY21</v>
      </c>
      <c r="L160" s="14" t="str">
        <f>"Q"&amp;CHOOSE(MONTH(FY20_Published367[[#This Row],[LNTP (6010)]]),3,3,3,4,4,4,1,1,1,2,2,2)</f>
        <v>Q2</v>
      </c>
      <c r="M160" s="42" t="s">
        <v>565</v>
      </c>
      <c r="N160" s="39" t="s">
        <v>591</v>
      </c>
      <c r="O160" s="39" t="s">
        <v>568</v>
      </c>
      <c r="P160" s="39" t="s">
        <v>594</v>
      </c>
      <c r="Q160" s="84" t="s">
        <v>808</v>
      </c>
    </row>
    <row r="161" spans="1:17">
      <c r="A161" s="69" t="s">
        <v>543</v>
      </c>
      <c r="B161" s="32" t="s">
        <v>713</v>
      </c>
      <c r="C161" s="33" t="s">
        <v>263</v>
      </c>
      <c r="D161" s="33" t="s">
        <v>0</v>
      </c>
      <c r="E161" s="46">
        <v>3419000</v>
      </c>
      <c r="F161" s="46">
        <v>4374999.9999037497</v>
      </c>
      <c r="G161" s="42">
        <v>44137.333333333336</v>
      </c>
      <c r="H161" s="38" t="str">
        <f>"FY"&amp;RIGHT(YEAR(DATE(YEAR(FY20_Published367[[#This Row],[Contract Bid - Start (5010)]]),MONTH(FY20_Published367[[#This Row],[Contract Bid - Start (5010)]])+(7-1),1)),2)</f>
        <v>FY21</v>
      </c>
      <c r="I161" s="14" t="str">
        <f>"Q"&amp;CHOOSE(MONTH(FY20_Published367[[#This Row],[Contract Bid - Start (5010)]]),3,3,3,4,4,4,1,1,1,2,2,2)</f>
        <v>Q2</v>
      </c>
      <c r="J161" s="42">
        <v>44326.333333333336</v>
      </c>
      <c r="K161" s="38" t="str">
        <f>"FY"&amp;RIGHT(YEAR(DATE(YEAR(FY20_Published367[[#This Row],[LNTP (6010)]]),MONTH(FY20_Published367[[#This Row],[LNTP (6010)]])+(7-1),1)),2)</f>
        <v>FY21</v>
      </c>
      <c r="L161" s="14" t="str">
        <f>"Q"&amp;CHOOSE(MONTH(FY20_Published367[[#This Row],[LNTP (6010)]]),3,3,3,4,4,4,1,1,1,2,2,2)</f>
        <v>Q4</v>
      </c>
      <c r="M161" s="42" t="s">
        <v>565</v>
      </c>
      <c r="N161" s="39" t="s">
        <v>591</v>
      </c>
      <c r="O161" s="39" t="s">
        <v>568</v>
      </c>
      <c r="P161" s="39" t="s">
        <v>594</v>
      </c>
      <c r="Q161" s="84" t="e">
        <v>#N/A</v>
      </c>
    </row>
    <row r="162" spans="1:17">
      <c r="A162" s="71" t="s">
        <v>368</v>
      </c>
      <c r="B162" s="32" t="s">
        <v>714</v>
      </c>
      <c r="C162" s="60" t="s">
        <v>263</v>
      </c>
      <c r="D162" s="60" t="s">
        <v>0</v>
      </c>
      <c r="E162" s="46">
        <v>1587999.9898367999</v>
      </c>
      <c r="F162" s="61">
        <v>2839245</v>
      </c>
      <c r="G162" s="62">
        <v>43999.666666666664</v>
      </c>
      <c r="H162" s="63" t="str">
        <f>"FY"&amp;RIGHT(YEAR(DATE(YEAR(FY20_Published367[[#This Row],[Contract Bid - Start (5010)]]),MONTH(FY20_Published367[[#This Row],[Contract Bid - Start (5010)]])+(7-1),1)),2)</f>
        <v>FY20</v>
      </c>
      <c r="I162" s="64" t="str">
        <f>"Q"&amp;CHOOSE(MONTH(FY20_Published367[[#This Row],[Contract Bid - Start (5010)]]),3,3,3,4,4,4,1,1,1,2,2,2)</f>
        <v>Q4</v>
      </c>
      <c r="J162" s="62">
        <v>44189.666666666664</v>
      </c>
      <c r="K162" s="63" t="str">
        <f>"FY"&amp;RIGHT(YEAR(DATE(YEAR(FY20_Published367[[#This Row],[LNTP (6010)]]),MONTH(FY20_Published367[[#This Row],[LNTP (6010)]])+(7-1),1)),2)</f>
        <v>FY21</v>
      </c>
      <c r="L162" s="64" t="str">
        <f>"Q"&amp;CHOOSE(MONTH(FY20_Published367[[#This Row],[LNTP (6010)]]),3,3,3,4,4,4,1,1,1,2,2,2)</f>
        <v>Q2</v>
      </c>
      <c r="M162" s="42" t="s">
        <v>565</v>
      </c>
      <c r="N162" s="39" t="s">
        <v>591</v>
      </c>
      <c r="O162" s="39" t="s">
        <v>568</v>
      </c>
      <c r="P162" s="39" t="s">
        <v>594</v>
      </c>
      <c r="Q162" s="84" t="s">
        <v>808</v>
      </c>
    </row>
    <row r="163" spans="1:17">
      <c r="A163" s="71" t="s">
        <v>138</v>
      </c>
      <c r="B163" s="32" t="s">
        <v>715</v>
      </c>
      <c r="C163" s="33" t="s">
        <v>263</v>
      </c>
      <c r="D163" s="33" t="s">
        <v>0</v>
      </c>
      <c r="E163" s="46">
        <v>2705000</v>
      </c>
      <c r="F163" s="46">
        <v>4315999.9999336395</v>
      </c>
      <c r="G163" s="42">
        <v>43895.333333333336</v>
      </c>
      <c r="H163" s="38" t="str">
        <f>"FY"&amp;RIGHT(YEAR(DATE(YEAR(FY20_Published367[[#This Row],[Contract Bid - Start (5010)]]),MONTH(FY20_Published367[[#This Row],[Contract Bid - Start (5010)]])+(7-1),1)),2)</f>
        <v>FY20</v>
      </c>
      <c r="I163" s="14" t="str">
        <f>"Q"&amp;CHOOSE(MONTH(FY20_Published367[[#This Row],[Contract Bid - Start (5010)]]),3,3,3,4,4,4,1,1,1,2,2,2)</f>
        <v>Q3</v>
      </c>
      <c r="J163" s="42">
        <v>44075.333333333336</v>
      </c>
      <c r="K163" s="38" t="str">
        <f>"FY"&amp;RIGHT(YEAR(DATE(YEAR(FY20_Published367[[#This Row],[LNTP (6010)]]),MONTH(FY20_Published367[[#This Row],[LNTP (6010)]])+(7-1),1)),2)</f>
        <v>FY21</v>
      </c>
      <c r="L163" s="14" t="str">
        <f>"Q"&amp;CHOOSE(MONTH(FY20_Published367[[#This Row],[LNTP (6010)]]),3,3,3,4,4,4,1,1,1,2,2,2)</f>
        <v>Q1</v>
      </c>
      <c r="M163" s="42" t="s">
        <v>565</v>
      </c>
      <c r="N163" s="39" t="s">
        <v>591</v>
      </c>
      <c r="O163" s="39" t="s">
        <v>568</v>
      </c>
      <c r="P163" s="39" t="s">
        <v>594</v>
      </c>
      <c r="Q163" s="84" t="s">
        <v>808</v>
      </c>
    </row>
    <row r="164" spans="1:17">
      <c r="A164" s="69" t="s">
        <v>526</v>
      </c>
      <c r="B164" s="32" t="s">
        <v>716</v>
      </c>
      <c r="C164" s="33" t="s">
        <v>263</v>
      </c>
      <c r="D164" s="33" t="s">
        <v>0</v>
      </c>
      <c r="E164" s="46">
        <v>696000</v>
      </c>
      <c r="F164" s="46">
        <v>1784999.9997209799</v>
      </c>
      <c r="G164" s="42">
        <v>44144.333333333336</v>
      </c>
      <c r="H164" s="38" t="str">
        <f>"FY"&amp;RIGHT(YEAR(DATE(YEAR(FY20_Published367[[#This Row],[Contract Bid - Start (5010)]]),MONTH(FY20_Published367[[#This Row],[Contract Bid - Start (5010)]])+(7-1),1)),2)</f>
        <v>FY21</v>
      </c>
      <c r="I164" s="14" t="str">
        <f>"Q"&amp;CHOOSE(MONTH(FY20_Published367[[#This Row],[Contract Bid - Start (5010)]]),3,3,3,4,4,4,1,1,1,2,2,2)</f>
        <v>Q2</v>
      </c>
      <c r="J164" s="42">
        <v>44315.333333333336</v>
      </c>
      <c r="K164" s="38" t="str">
        <f>"FY"&amp;RIGHT(YEAR(DATE(YEAR(FY20_Published367[[#This Row],[LNTP (6010)]]),MONTH(FY20_Published367[[#This Row],[LNTP (6010)]])+(7-1),1)),2)</f>
        <v>FY21</v>
      </c>
      <c r="L164" s="14" t="str">
        <f>"Q"&amp;CHOOSE(MONTH(FY20_Published367[[#This Row],[LNTP (6010)]]),3,3,3,4,4,4,1,1,1,2,2,2)</f>
        <v>Q4</v>
      </c>
      <c r="M164" s="42" t="s">
        <v>565</v>
      </c>
      <c r="N164" s="39" t="s">
        <v>591</v>
      </c>
      <c r="O164" s="39" t="s">
        <v>568</v>
      </c>
      <c r="P164" s="39" t="s">
        <v>594</v>
      </c>
      <c r="Q164" s="84" t="e">
        <v>#N/A</v>
      </c>
    </row>
    <row r="165" spans="1:17">
      <c r="A165" s="71" t="s">
        <v>369</v>
      </c>
      <c r="B165" s="32" t="s">
        <v>717</v>
      </c>
      <c r="C165" s="33" t="s">
        <v>263</v>
      </c>
      <c r="D165" s="33" t="s">
        <v>0</v>
      </c>
      <c r="E165" s="46">
        <v>838200</v>
      </c>
      <c r="F165" s="46">
        <v>1358500</v>
      </c>
      <c r="G165" s="42">
        <v>44007.333333333336</v>
      </c>
      <c r="H165" s="38" t="str">
        <f>"FY"&amp;RIGHT(YEAR(DATE(YEAR(FY20_Published367[[#This Row],[Contract Bid - Start (5010)]]),MONTH(FY20_Published367[[#This Row],[Contract Bid - Start (5010)]])+(7-1),1)),2)</f>
        <v>FY20</v>
      </c>
      <c r="I165" s="14" t="str">
        <f>"Q"&amp;CHOOSE(MONTH(FY20_Published367[[#This Row],[Contract Bid - Start (5010)]]),3,3,3,4,4,4,1,1,1,2,2,2)</f>
        <v>Q4</v>
      </c>
      <c r="J165" s="42">
        <v>44201.333333333336</v>
      </c>
      <c r="K165" s="38" t="str">
        <f>"FY"&amp;RIGHT(YEAR(DATE(YEAR(FY20_Published367[[#This Row],[LNTP (6010)]]),MONTH(FY20_Published367[[#This Row],[LNTP (6010)]])+(7-1),1)),2)</f>
        <v>FY21</v>
      </c>
      <c r="L165" s="14" t="str">
        <f>"Q"&amp;CHOOSE(MONTH(FY20_Published367[[#This Row],[LNTP (6010)]]),3,3,3,4,4,4,1,1,1,2,2,2)</f>
        <v>Q3</v>
      </c>
      <c r="M165" s="42" t="s">
        <v>565</v>
      </c>
      <c r="N165" s="39" t="s">
        <v>591</v>
      </c>
      <c r="O165" s="39" t="s">
        <v>568</v>
      </c>
      <c r="P165" s="39" t="s">
        <v>594</v>
      </c>
      <c r="Q165" s="84" t="s">
        <v>808</v>
      </c>
    </row>
    <row r="166" spans="1:17">
      <c r="A166" s="69" t="s">
        <v>493</v>
      </c>
      <c r="B166" s="32" t="s">
        <v>718</v>
      </c>
      <c r="C166" s="33" t="s">
        <v>263</v>
      </c>
      <c r="D166" s="33" t="s">
        <v>0</v>
      </c>
      <c r="E166" s="46">
        <v>2185999.9994051801</v>
      </c>
      <c r="F166" s="46">
        <v>3373999.9994051801</v>
      </c>
      <c r="G166" s="42">
        <v>44109.333333333336</v>
      </c>
      <c r="H166" s="38" t="str">
        <f>"FY"&amp;RIGHT(YEAR(DATE(YEAR(FY20_Published367[[#This Row],[Contract Bid - Start (5010)]]),MONTH(FY20_Published367[[#This Row],[Contract Bid - Start (5010)]])+(7-1),1)),2)</f>
        <v>FY21</v>
      </c>
      <c r="I166" s="14" t="str">
        <f>"Q"&amp;CHOOSE(MONTH(FY20_Published367[[#This Row],[Contract Bid - Start (5010)]]),3,3,3,4,4,4,1,1,1,2,2,2)</f>
        <v>Q2</v>
      </c>
      <c r="J166" s="42">
        <v>44260.333333333336</v>
      </c>
      <c r="K166" s="38" t="str">
        <f>"FY"&amp;RIGHT(YEAR(DATE(YEAR(FY20_Published367[[#This Row],[LNTP (6010)]]),MONTH(FY20_Published367[[#This Row],[LNTP (6010)]])+(7-1),1)),2)</f>
        <v>FY21</v>
      </c>
      <c r="L166" s="14" t="str">
        <f>"Q"&amp;CHOOSE(MONTH(FY20_Published367[[#This Row],[LNTP (6010)]]),3,3,3,4,4,4,1,1,1,2,2,2)</f>
        <v>Q3</v>
      </c>
      <c r="M166" s="42" t="s">
        <v>565</v>
      </c>
      <c r="N166" s="39" t="s">
        <v>591</v>
      </c>
      <c r="O166" s="39" t="s">
        <v>568</v>
      </c>
      <c r="P166" s="39" t="s">
        <v>594</v>
      </c>
      <c r="Q166" s="84" t="e">
        <v>#N/A</v>
      </c>
    </row>
    <row r="167" spans="1:17">
      <c r="A167" s="69" t="s">
        <v>506</v>
      </c>
      <c r="B167" s="32" t="s">
        <v>719</v>
      </c>
      <c r="C167" s="33" t="s">
        <v>720</v>
      </c>
      <c r="D167" s="33" t="s">
        <v>0</v>
      </c>
      <c r="E167" s="46">
        <v>3473000</v>
      </c>
      <c r="F167" s="46">
        <v>4964455</v>
      </c>
      <c r="G167" s="42">
        <v>44104.333333333336</v>
      </c>
      <c r="H167" s="38" t="str">
        <f>"FY"&amp;RIGHT(YEAR(DATE(YEAR(FY20_Published367[[#This Row],[Contract Bid - Start (5010)]]),MONTH(FY20_Published367[[#This Row],[Contract Bid - Start (5010)]])+(7-1),1)),2)</f>
        <v>FY21</v>
      </c>
      <c r="I167" s="14" t="str">
        <f>"Q"&amp;CHOOSE(MONTH(FY20_Published367[[#This Row],[Contract Bid - Start (5010)]]),3,3,3,4,4,4,1,1,1,2,2,2)</f>
        <v>Q1</v>
      </c>
      <c r="J167" s="42">
        <v>44235.333333333336</v>
      </c>
      <c r="K167" s="38" t="str">
        <f>"FY"&amp;RIGHT(YEAR(DATE(YEAR(FY20_Published367[[#This Row],[LNTP (6010)]]),MONTH(FY20_Published367[[#This Row],[LNTP (6010)]])+(7-1),1)),2)</f>
        <v>FY21</v>
      </c>
      <c r="L167" s="14" t="str">
        <f>"Q"&amp;CHOOSE(MONTH(FY20_Published367[[#This Row],[LNTP (6010)]]),3,3,3,4,4,4,1,1,1,2,2,2)</f>
        <v>Q3</v>
      </c>
      <c r="M167" s="42" t="s">
        <v>565</v>
      </c>
      <c r="N167" s="39" t="s">
        <v>591</v>
      </c>
      <c r="O167" s="39" t="s">
        <v>568</v>
      </c>
      <c r="P167" s="39" t="s">
        <v>594</v>
      </c>
      <c r="Q167" s="84" t="s">
        <v>808</v>
      </c>
    </row>
    <row r="168" spans="1:17">
      <c r="A168" s="69" t="s">
        <v>443</v>
      </c>
      <c r="B168" s="32" t="s">
        <v>721</v>
      </c>
      <c r="C168" s="33" t="s">
        <v>263</v>
      </c>
      <c r="D168" s="33" t="s">
        <v>0</v>
      </c>
      <c r="E168" s="46">
        <v>798925</v>
      </c>
      <c r="F168" s="46">
        <v>1818349.9973219801</v>
      </c>
      <c r="G168" s="42">
        <v>44056.333333333336</v>
      </c>
      <c r="H168" s="38" t="str">
        <f>"FY"&amp;RIGHT(YEAR(DATE(YEAR(FY20_Published367[[#This Row],[Contract Bid - Start (5010)]]),MONTH(FY20_Published367[[#This Row],[Contract Bid - Start (5010)]])+(7-1),1)),2)</f>
        <v>FY21</v>
      </c>
      <c r="I168" s="14" t="str">
        <f>"Q"&amp;CHOOSE(MONTH(FY20_Published367[[#This Row],[Contract Bid - Start (5010)]]),3,3,3,4,4,4,1,1,1,2,2,2)</f>
        <v>Q1</v>
      </c>
      <c r="J168" s="42">
        <v>44251.333333333336</v>
      </c>
      <c r="K168" s="38" t="str">
        <f>"FY"&amp;RIGHT(YEAR(DATE(YEAR(FY20_Published367[[#This Row],[LNTP (6010)]]),MONTH(FY20_Published367[[#This Row],[LNTP (6010)]])+(7-1),1)),2)</f>
        <v>FY21</v>
      </c>
      <c r="L168" s="14" t="str">
        <f>"Q"&amp;CHOOSE(MONTH(FY20_Published367[[#This Row],[LNTP (6010)]]),3,3,3,4,4,4,1,1,1,2,2,2)</f>
        <v>Q3</v>
      </c>
      <c r="M168" s="42" t="s">
        <v>565</v>
      </c>
      <c r="N168" s="39" t="s">
        <v>591</v>
      </c>
      <c r="O168" s="39" t="s">
        <v>568</v>
      </c>
      <c r="P168" s="39" t="s">
        <v>594</v>
      </c>
      <c r="Q168" s="84" t="s">
        <v>808</v>
      </c>
    </row>
    <row r="169" spans="1:17">
      <c r="A169" s="69" t="s">
        <v>442</v>
      </c>
      <c r="B169" s="32" t="s">
        <v>722</v>
      </c>
      <c r="C169" s="33" t="s">
        <v>263</v>
      </c>
      <c r="D169" s="33" t="s">
        <v>0</v>
      </c>
      <c r="E169" s="46">
        <v>900914.99982081703</v>
      </c>
      <c r="F169" s="46">
        <v>1986649.99688462</v>
      </c>
      <c r="G169" s="42">
        <v>44056.333333333336</v>
      </c>
      <c r="H169" s="38" t="str">
        <f>"FY"&amp;RIGHT(YEAR(DATE(YEAR(FY20_Published367[[#This Row],[Contract Bid - Start (5010)]]),MONTH(FY20_Published367[[#This Row],[Contract Bid - Start (5010)]])+(7-1),1)),2)</f>
        <v>FY21</v>
      </c>
      <c r="I169" s="14" t="str">
        <f>"Q"&amp;CHOOSE(MONTH(FY20_Published367[[#This Row],[Contract Bid - Start (5010)]]),3,3,3,4,4,4,1,1,1,2,2,2)</f>
        <v>Q1</v>
      </c>
      <c r="J169" s="42">
        <v>44251.333333333336</v>
      </c>
      <c r="K169" s="38" t="str">
        <f>"FY"&amp;RIGHT(YEAR(DATE(YEAR(FY20_Published367[[#This Row],[LNTP (6010)]]),MONTH(FY20_Published367[[#This Row],[LNTP (6010)]])+(7-1),1)),2)</f>
        <v>FY21</v>
      </c>
      <c r="L169" s="14" t="str">
        <f>"Q"&amp;CHOOSE(MONTH(FY20_Published367[[#This Row],[LNTP (6010)]]),3,3,3,4,4,4,1,1,1,2,2,2)</f>
        <v>Q3</v>
      </c>
      <c r="M169" s="42" t="s">
        <v>565</v>
      </c>
      <c r="N169" s="39" t="s">
        <v>591</v>
      </c>
      <c r="O169" s="39" t="s">
        <v>568</v>
      </c>
      <c r="P169" s="39" t="s">
        <v>594</v>
      </c>
      <c r="Q169" s="84" t="s">
        <v>808</v>
      </c>
    </row>
    <row r="170" spans="1:17">
      <c r="A170" s="69" t="s">
        <v>475</v>
      </c>
      <c r="B170" s="32" t="s">
        <v>723</v>
      </c>
      <c r="C170" s="33" t="s">
        <v>263</v>
      </c>
      <c r="D170" s="33" t="s">
        <v>0</v>
      </c>
      <c r="E170" s="46">
        <v>755000</v>
      </c>
      <c r="F170" s="46">
        <v>1637999.99999858</v>
      </c>
      <c r="G170" s="42">
        <v>44075.333333333336</v>
      </c>
      <c r="H170" s="38" t="str">
        <f>"FY"&amp;RIGHT(YEAR(DATE(YEAR(FY20_Published367[[#This Row],[Contract Bid - Start (5010)]]),MONTH(FY20_Published367[[#This Row],[Contract Bid - Start (5010)]])+(7-1),1)),2)</f>
        <v>FY21</v>
      </c>
      <c r="I170" s="14" t="str">
        <f>"Q"&amp;CHOOSE(MONTH(FY20_Published367[[#This Row],[Contract Bid - Start (5010)]]),3,3,3,4,4,4,1,1,1,2,2,2)</f>
        <v>Q1</v>
      </c>
      <c r="J170" s="42">
        <v>44257.333333333336</v>
      </c>
      <c r="K170" s="38" t="str">
        <f>"FY"&amp;RIGHT(YEAR(DATE(YEAR(FY20_Published367[[#This Row],[LNTP (6010)]]),MONTH(FY20_Published367[[#This Row],[LNTP (6010)]])+(7-1),1)),2)</f>
        <v>FY21</v>
      </c>
      <c r="L170" s="14" t="str">
        <f>"Q"&amp;CHOOSE(MONTH(FY20_Published367[[#This Row],[LNTP (6010)]]),3,3,3,4,4,4,1,1,1,2,2,2)</f>
        <v>Q3</v>
      </c>
      <c r="M170" s="42" t="s">
        <v>565</v>
      </c>
      <c r="N170" s="39" t="s">
        <v>591</v>
      </c>
      <c r="O170" s="39" t="s">
        <v>568</v>
      </c>
      <c r="P170" s="39" t="s">
        <v>594</v>
      </c>
      <c r="Q170" s="84" t="s">
        <v>808</v>
      </c>
    </row>
    <row r="171" spans="1:17">
      <c r="A171" s="71" t="s">
        <v>370</v>
      </c>
      <c r="B171" s="32" t="s">
        <v>724</v>
      </c>
      <c r="C171" s="33" t="s">
        <v>263</v>
      </c>
      <c r="D171" s="33" t="s">
        <v>0</v>
      </c>
      <c r="E171" s="46">
        <v>2263000</v>
      </c>
      <c r="F171" s="46">
        <v>3314999.9984219102</v>
      </c>
      <c r="G171" s="42">
        <v>43994.333333333336</v>
      </c>
      <c r="H171" s="38" t="str">
        <f>"FY"&amp;RIGHT(YEAR(DATE(YEAR(FY20_Published367[[#This Row],[Contract Bid - Start (5010)]]),MONTH(FY20_Published367[[#This Row],[Contract Bid - Start (5010)]])+(7-1),1)),2)</f>
        <v>FY20</v>
      </c>
      <c r="I171" s="14" t="str">
        <f>"Q"&amp;CHOOSE(MONTH(FY20_Published367[[#This Row],[Contract Bid - Start (5010)]]),3,3,3,4,4,4,1,1,1,2,2,2)</f>
        <v>Q4</v>
      </c>
      <c r="J171" s="42">
        <v>44174.333333333336</v>
      </c>
      <c r="K171" s="38" t="str">
        <f>"FY"&amp;RIGHT(YEAR(DATE(YEAR(FY20_Published367[[#This Row],[LNTP (6010)]]),MONTH(FY20_Published367[[#This Row],[LNTP (6010)]])+(7-1),1)),2)</f>
        <v>FY21</v>
      </c>
      <c r="L171" s="14" t="str">
        <f>"Q"&amp;CHOOSE(MONTH(FY20_Published367[[#This Row],[LNTP (6010)]]),3,3,3,4,4,4,1,1,1,2,2,2)</f>
        <v>Q2</v>
      </c>
      <c r="M171" s="42" t="s">
        <v>565</v>
      </c>
      <c r="N171" s="39" t="s">
        <v>591</v>
      </c>
      <c r="O171" s="39" t="s">
        <v>568</v>
      </c>
      <c r="P171" s="39" t="s">
        <v>594</v>
      </c>
      <c r="Q171" s="84" t="s">
        <v>808</v>
      </c>
    </row>
    <row r="172" spans="1:17">
      <c r="A172" s="71" t="s">
        <v>116</v>
      </c>
      <c r="B172" s="32" t="s">
        <v>725</v>
      </c>
      <c r="C172" s="33" t="s">
        <v>263</v>
      </c>
      <c r="D172" s="33" t="s">
        <v>0</v>
      </c>
      <c r="E172" s="46">
        <v>787067.99986687303</v>
      </c>
      <c r="F172" s="46">
        <v>1479567.99982854</v>
      </c>
      <c r="G172" s="42">
        <v>44028.333333333336</v>
      </c>
      <c r="H172" s="38" t="str">
        <f>"FY"&amp;RIGHT(YEAR(DATE(YEAR(FY20_Published367[[#This Row],[Contract Bid - Start (5010)]]),MONTH(FY20_Published367[[#This Row],[Contract Bid - Start (5010)]])+(7-1),1)),2)</f>
        <v>FY21</v>
      </c>
      <c r="I172" s="14" t="str">
        <f>"Q"&amp;CHOOSE(MONTH(FY20_Published367[[#This Row],[Contract Bid - Start (5010)]]),3,3,3,4,4,4,1,1,1,2,2,2)</f>
        <v>Q1</v>
      </c>
      <c r="J172" s="42">
        <v>44168.333333333336</v>
      </c>
      <c r="K172" s="38" t="str">
        <f>"FY"&amp;RIGHT(YEAR(DATE(YEAR(FY20_Published367[[#This Row],[LNTP (6010)]]),MONTH(FY20_Published367[[#This Row],[LNTP (6010)]])+(7-1),1)),2)</f>
        <v>FY21</v>
      </c>
      <c r="L172" s="14" t="str">
        <f>"Q"&amp;CHOOSE(MONTH(FY20_Published367[[#This Row],[LNTP (6010)]]),3,3,3,4,4,4,1,1,1,2,2,2)</f>
        <v>Q2</v>
      </c>
      <c r="M172" s="42" t="s">
        <v>565</v>
      </c>
      <c r="N172" s="39" t="s">
        <v>591</v>
      </c>
      <c r="O172" s="39" t="s">
        <v>568</v>
      </c>
      <c r="P172" s="39" t="s">
        <v>594</v>
      </c>
      <c r="Q172" s="84" t="s">
        <v>808</v>
      </c>
    </row>
    <row r="173" spans="1:17">
      <c r="A173" s="69" t="s">
        <v>527</v>
      </c>
      <c r="B173" s="32" t="s">
        <v>726</v>
      </c>
      <c r="C173" s="33" t="s">
        <v>263</v>
      </c>
      <c r="D173" s="33" t="s">
        <v>0</v>
      </c>
      <c r="E173" s="46">
        <v>546000</v>
      </c>
      <c r="F173" s="46">
        <v>939999.99972246005</v>
      </c>
      <c r="G173" s="42">
        <v>44062.333333333336</v>
      </c>
      <c r="H173" s="38" t="str">
        <f>"FY"&amp;RIGHT(YEAR(DATE(YEAR(FY20_Published367[[#This Row],[Contract Bid - Start (5010)]]),MONTH(FY20_Published367[[#This Row],[Contract Bid - Start (5010)]])+(7-1),1)),2)</f>
        <v>FY21</v>
      </c>
      <c r="I173" s="14" t="str">
        <f>"Q"&amp;CHOOSE(MONTH(FY20_Published367[[#This Row],[Contract Bid - Start (5010)]]),3,3,3,4,4,4,1,1,1,2,2,2)</f>
        <v>Q1</v>
      </c>
      <c r="J173" s="42">
        <v>44125.333333333336</v>
      </c>
      <c r="K173" s="38" t="str">
        <f>"FY"&amp;RIGHT(YEAR(DATE(YEAR(FY20_Published367[[#This Row],[LNTP (6010)]]),MONTH(FY20_Published367[[#This Row],[LNTP (6010)]])+(7-1),1)),2)</f>
        <v>FY21</v>
      </c>
      <c r="L173" s="14" t="str">
        <f>"Q"&amp;CHOOSE(MONTH(FY20_Published367[[#This Row],[LNTP (6010)]]),3,3,3,4,4,4,1,1,1,2,2,2)</f>
        <v>Q2</v>
      </c>
      <c r="M173" s="42" t="s">
        <v>565</v>
      </c>
      <c r="N173" s="39" t="s">
        <v>591</v>
      </c>
      <c r="O173" s="39" t="s">
        <v>568</v>
      </c>
      <c r="P173" s="39" t="s">
        <v>594</v>
      </c>
      <c r="Q173" s="84" t="e">
        <v>#N/A</v>
      </c>
    </row>
    <row r="174" spans="1:17">
      <c r="A174" s="71" t="s">
        <v>371</v>
      </c>
      <c r="B174" s="32" t="s">
        <v>727</v>
      </c>
      <c r="C174" s="33" t="s">
        <v>265</v>
      </c>
      <c r="D174" s="33" t="s">
        <v>0</v>
      </c>
      <c r="E174" s="46">
        <v>10182999.989817001</v>
      </c>
      <c r="F174" s="46">
        <v>10902319.9893164</v>
      </c>
      <c r="G174" s="42">
        <v>43882.333333333336</v>
      </c>
      <c r="H174" s="38" t="str">
        <f>"FY"&amp;RIGHT(YEAR(DATE(YEAR(FY20_Published367[[#This Row],[Contract Bid - Start (5010)]]),MONTH(FY20_Published367[[#This Row],[Contract Bid - Start (5010)]])+(7-1),1)),2)</f>
        <v>FY20</v>
      </c>
      <c r="I174" s="14" t="str">
        <f>"Q"&amp;CHOOSE(MONTH(FY20_Published367[[#This Row],[Contract Bid - Start (5010)]]),3,3,3,4,4,4,1,1,1,2,2,2)</f>
        <v>Q3</v>
      </c>
      <c r="J174" s="42">
        <v>44019.333333333336</v>
      </c>
      <c r="K174" s="38" t="str">
        <f>"FY"&amp;RIGHT(YEAR(DATE(YEAR(FY20_Published367[[#This Row],[LNTP (6010)]]),MONTH(FY20_Published367[[#This Row],[LNTP (6010)]])+(7-1),1)),2)</f>
        <v>FY21</v>
      </c>
      <c r="L174" s="14" t="str">
        <f>"Q"&amp;CHOOSE(MONTH(FY20_Published367[[#This Row],[LNTP (6010)]]),3,3,3,4,4,4,1,1,1,2,2,2)</f>
        <v>Q1</v>
      </c>
      <c r="M174" s="42" t="s">
        <v>565</v>
      </c>
      <c r="N174" s="39" t="s">
        <v>591</v>
      </c>
      <c r="O174" s="39" t="s">
        <v>568</v>
      </c>
      <c r="P174" s="39" t="s">
        <v>594</v>
      </c>
      <c r="Q174" s="84" t="s">
        <v>808</v>
      </c>
    </row>
    <row r="175" spans="1:17">
      <c r="A175" s="71" t="s">
        <v>372</v>
      </c>
      <c r="B175" s="32" t="s">
        <v>728</v>
      </c>
      <c r="C175" s="33" t="s">
        <v>265</v>
      </c>
      <c r="D175" s="33" t="s">
        <v>0</v>
      </c>
      <c r="E175" s="46">
        <v>4473999.9955259999</v>
      </c>
      <c r="F175" s="46">
        <v>5269999.9955259999</v>
      </c>
      <c r="G175" s="42">
        <v>43882.333333333336</v>
      </c>
      <c r="H175" s="38" t="str">
        <f>"FY"&amp;RIGHT(YEAR(DATE(YEAR(FY20_Published367[[#This Row],[Contract Bid - Start (5010)]]),MONTH(FY20_Published367[[#This Row],[Contract Bid - Start (5010)]])+(7-1),1)),2)</f>
        <v>FY20</v>
      </c>
      <c r="I175" s="14" t="str">
        <f>"Q"&amp;CHOOSE(MONTH(FY20_Published367[[#This Row],[Contract Bid - Start (5010)]]),3,3,3,4,4,4,1,1,1,2,2,2)</f>
        <v>Q3</v>
      </c>
      <c r="J175" s="42">
        <v>44019.333333333336</v>
      </c>
      <c r="K175" s="38" t="str">
        <f>"FY"&amp;RIGHT(YEAR(DATE(YEAR(FY20_Published367[[#This Row],[LNTP (6010)]]),MONTH(FY20_Published367[[#This Row],[LNTP (6010)]])+(7-1),1)),2)</f>
        <v>FY21</v>
      </c>
      <c r="L175" s="14" t="str">
        <f>"Q"&amp;CHOOSE(MONTH(FY20_Published367[[#This Row],[LNTP (6010)]]),3,3,3,4,4,4,1,1,1,2,2,2)</f>
        <v>Q1</v>
      </c>
      <c r="M175" s="42" t="s">
        <v>565</v>
      </c>
      <c r="N175" s="39" t="s">
        <v>591</v>
      </c>
      <c r="O175" s="39" t="s">
        <v>568</v>
      </c>
      <c r="P175" s="39" t="s">
        <v>594</v>
      </c>
      <c r="Q175" s="84" t="s">
        <v>808</v>
      </c>
    </row>
    <row r="176" spans="1:17">
      <c r="A176" s="69" t="s">
        <v>500</v>
      </c>
      <c r="B176" s="32" t="s">
        <v>729</v>
      </c>
      <c r="C176" s="33" t="s">
        <v>265</v>
      </c>
      <c r="D176" s="33" t="s">
        <v>0</v>
      </c>
      <c r="E176" s="46">
        <v>1064424</v>
      </c>
      <c r="F176" s="46">
        <v>1350919.99944504</v>
      </c>
      <c r="G176" s="42">
        <v>44174.333333333336</v>
      </c>
      <c r="H176" s="38" t="str">
        <f>"FY"&amp;RIGHT(YEAR(DATE(YEAR(FY20_Published367[[#This Row],[Contract Bid - Start (5010)]]),MONTH(FY20_Published367[[#This Row],[Contract Bid - Start (5010)]])+(7-1),1)),2)</f>
        <v>FY21</v>
      </c>
      <c r="I176" s="14" t="str">
        <f>"Q"&amp;CHOOSE(MONTH(FY20_Published367[[#This Row],[Contract Bid - Start (5010)]]),3,3,3,4,4,4,1,1,1,2,2,2)</f>
        <v>Q2</v>
      </c>
      <c r="J176" s="42">
        <v>44231.333333333336</v>
      </c>
      <c r="K176" s="38" t="str">
        <f>"FY"&amp;RIGHT(YEAR(DATE(YEAR(FY20_Published367[[#This Row],[LNTP (6010)]]),MONTH(FY20_Published367[[#This Row],[LNTP (6010)]])+(7-1),1)),2)</f>
        <v>FY21</v>
      </c>
      <c r="L176" s="14" t="str">
        <f>"Q"&amp;CHOOSE(MONTH(FY20_Published367[[#This Row],[LNTP (6010)]]),3,3,3,4,4,4,1,1,1,2,2,2)</f>
        <v>Q3</v>
      </c>
      <c r="M176" s="42" t="s">
        <v>565</v>
      </c>
      <c r="N176" s="39" t="s">
        <v>591</v>
      </c>
      <c r="O176" s="39" t="s">
        <v>568</v>
      </c>
      <c r="P176" s="39" t="s">
        <v>658</v>
      </c>
      <c r="Q176" s="84" t="e">
        <v>#N/A</v>
      </c>
    </row>
    <row r="177" spans="1:17">
      <c r="A177" s="69" t="s">
        <v>378</v>
      </c>
      <c r="B177" s="32" t="s">
        <v>730</v>
      </c>
      <c r="C177" s="33" t="s">
        <v>264</v>
      </c>
      <c r="D177" s="33" t="s">
        <v>0</v>
      </c>
      <c r="E177" s="46">
        <v>1105000</v>
      </c>
      <c r="F177" s="46">
        <v>1608999.99998174</v>
      </c>
      <c r="G177" s="42">
        <v>44057.333333333336</v>
      </c>
      <c r="H177" s="38" t="str">
        <f>"FY"&amp;RIGHT(YEAR(DATE(YEAR(FY20_Published367[[#This Row],[Contract Bid - Start (5010)]]),MONTH(FY20_Published367[[#This Row],[Contract Bid - Start (5010)]])+(7-1),1)),2)</f>
        <v>FY21</v>
      </c>
      <c r="I177" s="14" t="str">
        <f>"Q"&amp;CHOOSE(MONTH(FY20_Published367[[#This Row],[Contract Bid - Start (5010)]]),3,3,3,4,4,4,1,1,1,2,2,2)</f>
        <v>Q1</v>
      </c>
      <c r="J177" s="42">
        <v>44236.333333333336</v>
      </c>
      <c r="K177" s="38" t="str">
        <f>"FY"&amp;RIGHT(YEAR(DATE(YEAR(FY20_Published367[[#This Row],[LNTP (6010)]]),MONTH(FY20_Published367[[#This Row],[LNTP (6010)]])+(7-1),1)),2)</f>
        <v>FY21</v>
      </c>
      <c r="L177" s="14" t="str">
        <f>"Q"&amp;CHOOSE(MONTH(FY20_Published367[[#This Row],[LNTP (6010)]]),3,3,3,4,4,4,1,1,1,2,2,2)</f>
        <v>Q3</v>
      </c>
      <c r="M177" s="42" t="s">
        <v>565</v>
      </c>
      <c r="N177" s="39" t="s">
        <v>591</v>
      </c>
      <c r="O177" s="39" t="s">
        <v>568</v>
      </c>
      <c r="P177" s="39" t="s">
        <v>658</v>
      </c>
      <c r="Q177" s="84" t="s">
        <v>808</v>
      </c>
    </row>
    <row r="178" spans="1:17">
      <c r="A178" s="69" t="s">
        <v>382</v>
      </c>
      <c r="B178" s="32" t="s">
        <v>731</v>
      </c>
      <c r="C178" s="33" t="s">
        <v>319</v>
      </c>
      <c r="D178" s="33" t="s">
        <v>0</v>
      </c>
      <c r="E178" s="46">
        <v>1519920</v>
      </c>
      <c r="F178" s="46">
        <v>2584522.9996923199</v>
      </c>
      <c r="G178" s="42">
        <v>44047.333333333336</v>
      </c>
      <c r="H178" s="38" t="str">
        <f>"FY"&amp;RIGHT(YEAR(DATE(YEAR(FY20_Published367[[#This Row],[Contract Bid - Start (5010)]]),MONTH(FY20_Published367[[#This Row],[Contract Bid - Start (5010)]])+(7-1),1)),2)</f>
        <v>FY21</v>
      </c>
      <c r="I178" s="14" t="str">
        <f>"Q"&amp;CHOOSE(MONTH(FY20_Published367[[#This Row],[Contract Bid - Start (5010)]]),3,3,3,4,4,4,1,1,1,2,2,2)</f>
        <v>Q1</v>
      </c>
      <c r="J178" s="42">
        <v>44195.333333333336</v>
      </c>
      <c r="K178" s="38" t="str">
        <f>"FY"&amp;RIGHT(YEAR(DATE(YEAR(FY20_Published367[[#This Row],[LNTP (6010)]]),MONTH(FY20_Published367[[#This Row],[LNTP (6010)]])+(7-1),1)),2)</f>
        <v>FY21</v>
      </c>
      <c r="L178" s="14" t="str">
        <f>"Q"&amp;CHOOSE(MONTH(FY20_Published367[[#This Row],[LNTP (6010)]]),3,3,3,4,4,4,1,1,1,2,2,2)</f>
        <v>Q2</v>
      </c>
      <c r="M178" s="42" t="s">
        <v>564</v>
      </c>
      <c r="N178" s="39" t="s">
        <v>591</v>
      </c>
      <c r="O178" s="39" t="s">
        <v>568</v>
      </c>
      <c r="P178" s="39" t="s">
        <v>592</v>
      </c>
      <c r="Q178" s="84" t="s">
        <v>808</v>
      </c>
    </row>
    <row r="179" spans="1:17">
      <c r="A179" s="69" t="s">
        <v>430</v>
      </c>
      <c r="B179" s="32" t="s">
        <v>732</v>
      </c>
      <c r="C179" s="33" t="s">
        <v>319</v>
      </c>
      <c r="D179" s="33" t="s">
        <v>0</v>
      </c>
      <c r="E179" s="46">
        <v>599999.99881363602</v>
      </c>
      <c r="F179" s="46">
        <v>1499999.9984407399</v>
      </c>
      <c r="G179" s="42">
        <v>44063.333333333336</v>
      </c>
      <c r="H179" s="38" t="str">
        <f>"FY"&amp;RIGHT(YEAR(DATE(YEAR(FY20_Published367[[#This Row],[Contract Bid - Start (5010)]]),MONTH(FY20_Published367[[#This Row],[Contract Bid - Start (5010)]])+(7-1),1)),2)</f>
        <v>FY21</v>
      </c>
      <c r="I179" s="14" t="str">
        <f>"Q"&amp;CHOOSE(MONTH(FY20_Published367[[#This Row],[Contract Bid - Start (5010)]]),3,3,3,4,4,4,1,1,1,2,2,2)</f>
        <v>Q1</v>
      </c>
      <c r="J179" s="42">
        <v>44176.333333333336</v>
      </c>
      <c r="K179" s="38" t="str">
        <f>"FY"&amp;RIGHT(YEAR(DATE(YEAR(FY20_Published367[[#This Row],[LNTP (6010)]]),MONTH(FY20_Published367[[#This Row],[LNTP (6010)]])+(7-1),1)),2)</f>
        <v>FY21</v>
      </c>
      <c r="L179" s="14" t="str">
        <f>"Q"&amp;CHOOSE(MONTH(FY20_Published367[[#This Row],[LNTP (6010)]]),3,3,3,4,4,4,1,1,1,2,2,2)</f>
        <v>Q2</v>
      </c>
      <c r="M179" s="42" t="s">
        <v>564</v>
      </c>
      <c r="N179" s="39" t="s">
        <v>591</v>
      </c>
      <c r="O179" s="39" t="s">
        <v>568</v>
      </c>
      <c r="P179" s="39" t="s">
        <v>592</v>
      </c>
      <c r="Q179" s="84" t="e">
        <v>#N/A</v>
      </c>
    </row>
    <row r="180" spans="1:17">
      <c r="A180" s="69" t="s">
        <v>292</v>
      </c>
      <c r="B180" s="32" t="s">
        <v>733</v>
      </c>
      <c r="C180" s="60" t="s">
        <v>319</v>
      </c>
      <c r="D180" s="60" t="s">
        <v>0</v>
      </c>
      <c r="E180" s="46">
        <v>1020093</v>
      </c>
      <c r="F180" s="61">
        <v>1868351.99944283</v>
      </c>
      <c r="G180" s="62">
        <v>43920.333333333336</v>
      </c>
      <c r="H180" s="63" t="str">
        <f>"FY"&amp;RIGHT(YEAR(DATE(YEAR(FY20_Published367[[#This Row],[Contract Bid - Start (5010)]]),MONTH(FY20_Published367[[#This Row],[Contract Bid - Start (5010)]])+(7-1),1)),2)</f>
        <v>FY20</v>
      </c>
      <c r="I180" s="64" t="str">
        <f>"Q"&amp;CHOOSE(MONTH(FY20_Published367[[#This Row],[Contract Bid - Start (5010)]]),3,3,3,4,4,4,1,1,1,2,2,2)</f>
        <v>Q3</v>
      </c>
      <c r="J180" s="62">
        <v>44053.333333333336</v>
      </c>
      <c r="K180" s="63" t="str">
        <f>"FY"&amp;RIGHT(YEAR(DATE(YEAR(FY20_Published367[[#This Row],[LNTP (6010)]]),MONTH(FY20_Published367[[#This Row],[LNTP (6010)]])+(7-1),1)),2)</f>
        <v>FY21</v>
      </c>
      <c r="L180" s="64" t="str">
        <f>"Q"&amp;CHOOSE(MONTH(FY20_Published367[[#This Row],[LNTP (6010)]]),3,3,3,4,4,4,1,1,1,2,2,2)</f>
        <v>Q1</v>
      </c>
      <c r="M180" s="42" t="s">
        <v>564</v>
      </c>
      <c r="N180" s="39" t="s">
        <v>591</v>
      </c>
      <c r="O180" s="39" t="s">
        <v>568</v>
      </c>
      <c r="P180" s="39" t="s">
        <v>592</v>
      </c>
      <c r="Q180" s="84" t="s">
        <v>808</v>
      </c>
    </row>
    <row r="181" spans="1:17">
      <c r="A181" s="69" t="s">
        <v>521</v>
      </c>
      <c r="B181" s="32" t="s">
        <v>734</v>
      </c>
      <c r="C181" s="33" t="s">
        <v>264</v>
      </c>
      <c r="D181" s="33" t="s">
        <v>0</v>
      </c>
      <c r="E181" s="46">
        <v>6326130</v>
      </c>
      <c r="F181" s="46">
        <v>7326453.9997276403</v>
      </c>
      <c r="G181" s="42">
        <v>44091.333333333336</v>
      </c>
      <c r="H181" s="38" t="str">
        <f>"FY"&amp;RIGHT(YEAR(DATE(YEAR(FY20_Published367[[#This Row],[Contract Bid - Start (5010)]]),MONTH(FY20_Published367[[#This Row],[Contract Bid - Start (5010)]])+(7-1),1)),2)</f>
        <v>FY21</v>
      </c>
      <c r="I181" s="14" t="str">
        <f>"Q"&amp;CHOOSE(MONTH(FY20_Published367[[#This Row],[Contract Bid - Start (5010)]]),3,3,3,4,4,4,1,1,1,2,2,2)</f>
        <v>Q1</v>
      </c>
      <c r="J181" s="42">
        <v>44270.333333333336</v>
      </c>
      <c r="K181" s="38" t="str">
        <f>"FY"&amp;RIGHT(YEAR(DATE(YEAR(FY20_Published367[[#This Row],[LNTP (6010)]]),MONTH(FY20_Published367[[#This Row],[LNTP (6010)]])+(7-1),1)),2)</f>
        <v>FY21</v>
      </c>
      <c r="L181" s="14" t="str">
        <f>"Q"&amp;CHOOSE(MONTH(FY20_Published367[[#This Row],[LNTP (6010)]]),3,3,3,4,4,4,1,1,1,2,2,2)</f>
        <v>Q3</v>
      </c>
      <c r="M181" s="42" t="s">
        <v>565</v>
      </c>
      <c r="N181" s="39" t="s">
        <v>591</v>
      </c>
      <c r="O181" s="39" t="s">
        <v>568</v>
      </c>
      <c r="P181" s="39" t="s">
        <v>600</v>
      </c>
      <c r="Q181" s="84" t="e">
        <v>#N/A</v>
      </c>
    </row>
    <row r="182" spans="1:17">
      <c r="A182" s="69" t="s">
        <v>384</v>
      </c>
      <c r="B182" s="32" t="s">
        <v>735</v>
      </c>
      <c r="C182" s="33" t="s">
        <v>264</v>
      </c>
      <c r="D182" s="33" t="s">
        <v>0</v>
      </c>
      <c r="E182" s="46">
        <v>1224988.9998949999</v>
      </c>
      <c r="F182" s="46">
        <v>1941557.99693886</v>
      </c>
      <c r="G182" s="42">
        <v>43993.333333333336</v>
      </c>
      <c r="H182" s="38" t="str">
        <f>"FY"&amp;RIGHT(YEAR(DATE(YEAR(FY20_Published367[[#This Row],[Contract Bid - Start (5010)]]),MONTH(FY20_Published367[[#This Row],[Contract Bid - Start (5010)]])+(7-1),1)),2)</f>
        <v>FY20</v>
      </c>
      <c r="I182" s="14" t="str">
        <f>"Q"&amp;CHOOSE(MONTH(FY20_Published367[[#This Row],[Contract Bid - Start (5010)]]),3,3,3,4,4,4,1,1,1,2,2,2)</f>
        <v>Q4</v>
      </c>
      <c r="J182" s="42">
        <v>44180.333333333336</v>
      </c>
      <c r="K182" s="38" t="str">
        <f>"FY"&amp;RIGHT(YEAR(DATE(YEAR(FY20_Published367[[#This Row],[LNTP (6010)]]),MONTH(FY20_Published367[[#This Row],[LNTP (6010)]])+(7-1),1)),2)</f>
        <v>FY21</v>
      </c>
      <c r="L182" s="14" t="str">
        <f>"Q"&amp;CHOOSE(MONTH(FY20_Published367[[#This Row],[LNTP (6010)]]),3,3,3,4,4,4,1,1,1,2,2,2)</f>
        <v>Q2</v>
      </c>
      <c r="M182" s="42" t="s">
        <v>565</v>
      </c>
      <c r="N182" s="39" t="s">
        <v>591</v>
      </c>
      <c r="O182" s="39" t="s">
        <v>568</v>
      </c>
      <c r="P182" s="39" t="s">
        <v>600</v>
      </c>
      <c r="Q182" s="84" t="s">
        <v>808</v>
      </c>
    </row>
    <row r="183" spans="1:17">
      <c r="A183" s="69" t="s">
        <v>518</v>
      </c>
      <c r="B183" s="32" t="s">
        <v>736</v>
      </c>
      <c r="C183" s="33" t="s">
        <v>264</v>
      </c>
      <c r="D183" s="33" t="s">
        <v>0</v>
      </c>
      <c r="E183" s="46">
        <v>2999999.99919503</v>
      </c>
      <c r="F183" s="46">
        <v>5106565.9989408599</v>
      </c>
      <c r="G183" s="42">
        <v>44112.333333333336</v>
      </c>
      <c r="H183" s="38" t="str">
        <f>"FY"&amp;RIGHT(YEAR(DATE(YEAR(FY20_Published367[[#This Row],[Contract Bid - Start (5010)]]),MONTH(FY20_Published367[[#This Row],[Contract Bid - Start (5010)]])+(7-1),1)),2)</f>
        <v>FY21</v>
      </c>
      <c r="I183" s="14" t="str">
        <f>"Q"&amp;CHOOSE(MONTH(FY20_Published367[[#This Row],[Contract Bid - Start (5010)]]),3,3,3,4,4,4,1,1,1,2,2,2)</f>
        <v>Q2</v>
      </c>
      <c r="J183" s="42">
        <v>44210.333333333336</v>
      </c>
      <c r="K183" s="38" t="str">
        <f>"FY"&amp;RIGHT(YEAR(DATE(YEAR(FY20_Published367[[#This Row],[LNTP (6010)]]),MONTH(FY20_Published367[[#This Row],[LNTP (6010)]])+(7-1),1)),2)</f>
        <v>FY21</v>
      </c>
      <c r="L183" s="14" t="str">
        <f>"Q"&amp;CHOOSE(MONTH(FY20_Published367[[#This Row],[LNTP (6010)]]),3,3,3,4,4,4,1,1,1,2,2,2)</f>
        <v>Q3</v>
      </c>
      <c r="M183" s="42" t="s">
        <v>565</v>
      </c>
      <c r="N183" s="39" t="s">
        <v>591</v>
      </c>
      <c r="O183" s="39" t="s">
        <v>568</v>
      </c>
      <c r="P183" s="39" t="s">
        <v>600</v>
      </c>
      <c r="Q183" s="84" t="e">
        <v>#N/A</v>
      </c>
    </row>
    <row r="184" spans="1:17">
      <c r="A184" s="69" t="s">
        <v>385</v>
      </c>
      <c r="B184" s="32" t="s">
        <v>737</v>
      </c>
      <c r="C184" s="33" t="s">
        <v>720</v>
      </c>
      <c r="D184" s="33" t="s">
        <v>0</v>
      </c>
      <c r="E184" s="46">
        <v>2557999.9988008598</v>
      </c>
      <c r="F184" s="46">
        <v>3374796.9983240701</v>
      </c>
      <c r="G184" s="42">
        <v>44109.333333333336</v>
      </c>
      <c r="H184" s="38" t="str">
        <f>"FY"&amp;RIGHT(YEAR(DATE(YEAR(FY20_Published367[[#This Row],[Contract Bid - Start (5010)]]),MONTH(FY20_Published367[[#This Row],[Contract Bid - Start (5010)]])+(7-1),1)),2)</f>
        <v>FY21</v>
      </c>
      <c r="I184" s="14" t="str">
        <f>"Q"&amp;CHOOSE(MONTH(FY20_Published367[[#This Row],[Contract Bid - Start (5010)]]),3,3,3,4,4,4,1,1,1,2,2,2)</f>
        <v>Q2</v>
      </c>
      <c r="J184" s="42">
        <v>44259.333333333336</v>
      </c>
      <c r="K184" s="38" t="str">
        <f>"FY"&amp;RIGHT(YEAR(DATE(YEAR(FY20_Published367[[#This Row],[LNTP (6010)]]),MONTH(FY20_Published367[[#This Row],[LNTP (6010)]])+(7-1),1)),2)</f>
        <v>FY21</v>
      </c>
      <c r="L184" s="14" t="str">
        <f>"Q"&amp;CHOOSE(MONTH(FY20_Published367[[#This Row],[LNTP (6010)]]),3,3,3,4,4,4,1,1,1,2,2,2)</f>
        <v>Q3</v>
      </c>
      <c r="M184" s="42" t="s">
        <v>565</v>
      </c>
      <c r="N184" s="39" t="s">
        <v>591</v>
      </c>
      <c r="O184" s="39" t="s">
        <v>568</v>
      </c>
      <c r="P184" s="39" t="s">
        <v>600</v>
      </c>
      <c r="Q184" s="84" t="s">
        <v>808</v>
      </c>
    </row>
    <row r="185" spans="1:17">
      <c r="A185" s="69" t="s">
        <v>386</v>
      </c>
      <c r="B185" s="32" t="s">
        <v>738</v>
      </c>
      <c r="C185" s="33" t="s">
        <v>263</v>
      </c>
      <c r="D185" s="33" t="s">
        <v>0</v>
      </c>
      <c r="E185" s="46">
        <v>1529999.99928371</v>
      </c>
      <c r="F185" s="46">
        <v>2050426.4636315999</v>
      </c>
      <c r="G185" s="42">
        <v>44020.333333333336</v>
      </c>
      <c r="H185" s="38" t="str">
        <f>"FY"&amp;RIGHT(YEAR(DATE(YEAR(FY20_Published367[[#This Row],[Contract Bid - Start (5010)]]),MONTH(FY20_Published367[[#This Row],[Contract Bid - Start (5010)]])+(7-1),1)),2)</f>
        <v>FY21</v>
      </c>
      <c r="I185" s="14" t="str">
        <f>"Q"&amp;CHOOSE(MONTH(FY20_Published367[[#This Row],[Contract Bid - Start (5010)]]),3,3,3,4,4,4,1,1,1,2,2,2)</f>
        <v>Q1</v>
      </c>
      <c r="J185" s="42">
        <v>44167.333333333336</v>
      </c>
      <c r="K185" s="38" t="str">
        <f>"FY"&amp;RIGHT(YEAR(DATE(YEAR(FY20_Published367[[#This Row],[LNTP (6010)]]),MONTH(FY20_Published367[[#This Row],[LNTP (6010)]])+(7-1),1)),2)</f>
        <v>FY21</v>
      </c>
      <c r="L185" s="14" t="str">
        <f>"Q"&amp;CHOOSE(MONTH(FY20_Published367[[#This Row],[LNTP (6010)]]),3,3,3,4,4,4,1,1,1,2,2,2)</f>
        <v>Q2</v>
      </c>
      <c r="M185" s="42" t="s">
        <v>565</v>
      </c>
      <c r="N185" s="39" t="s">
        <v>591</v>
      </c>
      <c r="O185" s="39" t="s">
        <v>568</v>
      </c>
      <c r="P185" s="39" t="s">
        <v>600</v>
      </c>
      <c r="Q185" s="84" t="s">
        <v>808</v>
      </c>
    </row>
    <row r="186" spans="1:17">
      <c r="A186" s="69" t="s">
        <v>523</v>
      </c>
      <c r="B186" s="32" t="s">
        <v>739</v>
      </c>
      <c r="C186" s="33" t="s">
        <v>264</v>
      </c>
      <c r="D186" s="33" t="s">
        <v>0</v>
      </c>
      <c r="E186" s="46">
        <v>1179000</v>
      </c>
      <c r="F186" s="46">
        <v>1427999.9997644799</v>
      </c>
      <c r="G186" s="42">
        <v>44091.333333333336</v>
      </c>
      <c r="H186" s="38" t="str">
        <f>"FY"&amp;RIGHT(YEAR(DATE(YEAR(FY20_Published367[[#This Row],[Contract Bid - Start (5010)]]),MONTH(FY20_Published367[[#This Row],[Contract Bid - Start (5010)]])+(7-1),1)),2)</f>
        <v>FY21</v>
      </c>
      <c r="I186" s="14" t="str">
        <f>"Q"&amp;CHOOSE(MONTH(FY20_Published367[[#This Row],[Contract Bid - Start (5010)]]),3,3,3,4,4,4,1,1,1,2,2,2)</f>
        <v>Q1</v>
      </c>
      <c r="J186" s="42">
        <v>44270.333333333336</v>
      </c>
      <c r="K186" s="38" t="str">
        <f>"FY"&amp;RIGHT(YEAR(DATE(YEAR(FY20_Published367[[#This Row],[LNTP (6010)]]),MONTH(FY20_Published367[[#This Row],[LNTP (6010)]])+(7-1),1)),2)</f>
        <v>FY21</v>
      </c>
      <c r="L186" s="14" t="str">
        <f>"Q"&amp;CHOOSE(MONTH(FY20_Published367[[#This Row],[LNTP (6010)]]),3,3,3,4,4,4,1,1,1,2,2,2)</f>
        <v>Q3</v>
      </c>
      <c r="M186" s="42" t="s">
        <v>565</v>
      </c>
      <c r="N186" s="39" t="s">
        <v>591</v>
      </c>
      <c r="O186" s="39" t="s">
        <v>568</v>
      </c>
      <c r="P186" s="39" t="s">
        <v>600</v>
      </c>
      <c r="Q186" s="84" t="e">
        <v>#N/A</v>
      </c>
    </row>
    <row r="187" spans="1:17">
      <c r="A187" s="69" t="s">
        <v>418</v>
      </c>
      <c r="B187" s="32" t="s">
        <v>740</v>
      </c>
      <c r="C187" s="33" t="s">
        <v>265</v>
      </c>
      <c r="D187" s="33" t="s">
        <v>0</v>
      </c>
      <c r="E187" s="46">
        <v>799999.99805454502</v>
      </c>
      <c r="F187" s="46">
        <v>995999.99792907701</v>
      </c>
      <c r="G187" s="42">
        <v>44077.333333333336</v>
      </c>
      <c r="H187" s="38" t="str">
        <f>"FY"&amp;RIGHT(YEAR(DATE(YEAR(FY20_Published367[[#This Row],[Contract Bid - Start (5010)]]),MONTH(FY20_Published367[[#This Row],[Contract Bid - Start (5010)]])+(7-1),1)),2)</f>
        <v>FY21</v>
      </c>
      <c r="I187" s="14" t="str">
        <f>"Q"&amp;CHOOSE(MONTH(FY20_Published367[[#This Row],[Contract Bid - Start (5010)]]),3,3,3,4,4,4,1,1,1,2,2,2)</f>
        <v>Q1</v>
      </c>
      <c r="J187" s="42">
        <v>44288.333333333336</v>
      </c>
      <c r="K187" s="38" t="str">
        <f>"FY"&amp;RIGHT(YEAR(DATE(YEAR(FY20_Published367[[#This Row],[LNTP (6010)]]),MONTH(FY20_Published367[[#This Row],[LNTP (6010)]])+(7-1),1)),2)</f>
        <v>FY21</v>
      </c>
      <c r="L187" s="14" t="str">
        <f>"Q"&amp;CHOOSE(MONTH(FY20_Published367[[#This Row],[LNTP (6010)]]),3,3,3,4,4,4,1,1,1,2,2,2)</f>
        <v>Q4</v>
      </c>
      <c r="M187" s="42" t="s">
        <v>565</v>
      </c>
      <c r="N187" s="39" t="s">
        <v>591</v>
      </c>
      <c r="O187" s="39" t="s">
        <v>568</v>
      </c>
      <c r="P187" s="39" t="s">
        <v>600</v>
      </c>
      <c r="Q187" s="84" t="s">
        <v>808</v>
      </c>
    </row>
    <row r="188" spans="1:17">
      <c r="A188" s="71" t="s">
        <v>480</v>
      </c>
      <c r="B188" s="32" t="s">
        <v>741</v>
      </c>
      <c r="C188" s="33" t="s">
        <v>265</v>
      </c>
      <c r="D188" s="33" t="s">
        <v>0</v>
      </c>
      <c r="E188" s="46">
        <v>10955999.860809</v>
      </c>
      <c r="F188" s="46">
        <v>17906999.850251701</v>
      </c>
      <c r="G188" s="42">
        <v>44200.333333333336</v>
      </c>
      <c r="H188" s="38" t="str">
        <f>"FY"&amp;RIGHT(YEAR(DATE(YEAR(FY20_Published367[[#This Row],[Contract Bid - Start (5010)]]),MONTH(FY20_Published367[[#This Row],[Contract Bid - Start (5010)]])+(7-1),1)),2)</f>
        <v>FY21</v>
      </c>
      <c r="I188" s="14" t="str">
        <f>"Q"&amp;CHOOSE(MONTH(FY20_Published367[[#This Row],[Contract Bid - Start (5010)]]),3,3,3,4,4,4,1,1,1,2,2,2)</f>
        <v>Q3</v>
      </c>
      <c r="J188" s="42">
        <v>44378.333333333336</v>
      </c>
      <c r="K188" s="38" t="str">
        <f>"FY"&amp;RIGHT(YEAR(DATE(YEAR(FY20_Published367[[#This Row],[LNTP (6010)]]),MONTH(FY20_Published367[[#This Row],[LNTP (6010)]])+(7-1),1)),2)</f>
        <v>FY22</v>
      </c>
      <c r="L188" s="14" t="str">
        <f>"Q"&amp;CHOOSE(MONTH(FY20_Published367[[#This Row],[LNTP (6010)]]),3,3,3,4,4,4,1,1,1,2,2,2)</f>
        <v>Q1</v>
      </c>
      <c r="M188" s="42" t="s">
        <v>564</v>
      </c>
      <c r="N188" s="39" t="s">
        <v>591</v>
      </c>
      <c r="O188" s="39" t="s">
        <v>568</v>
      </c>
      <c r="P188" s="39" t="s">
        <v>599</v>
      </c>
      <c r="Q188" s="84" t="e">
        <v>#N/A</v>
      </c>
    </row>
    <row r="189" spans="1:17">
      <c r="A189" s="71" t="s">
        <v>407</v>
      </c>
      <c r="B189" s="32" t="s">
        <v>742</v>
      </c>
      <c r="C189" s="33" t="s">
        <v>263</v>
      </c>
      <c r="D189" s="33" t="s">
        <v>0</v>
      </c>
      <c r="E189" s="46">
        <v>2700000</v>
      </c>
      <c r="F189" s="46">
        <v>4174999.9997747201</v>
      </c>
      <c r="G189" s="42">
        <v>44217.333333333336</v>
      </c>
      <c r="H189" s="38" t="str">
        <f>"FY"&amp;RIGHT(YEAR(DATE(YEAR(FY20_Published367[[#This Row],[Contract Bid - Start (5010)]]),MONTH(FY20_Published367[[#This Row],[Contract Bid - Start (5010)]])+(7-1),1)),2)</f>
        <v>FY21</v>
      </c>
      <c r="I189" s="14" t="str">
        <f>"Q"&amp;CHOOSE(MONTH(FY20_Published367[[#This Row],[Contract Bid - Start (5010)]]),3,3,3,4,4,4,1,1,1,2,2,2)</f>
        <v>Q3</v>
      </c>
      <c r="J189" s="42">
        <v>44404.333333333336</v>
      </c>
      <c r="K189" s="38" t="str">
        <f>"FY"&amp;RIGHT(YEAR(DATE(YEAR(FY20_Published367[[#This Row],[LNTP (6010)]]),MONTH(FY20_Published367[[#This Row],[LNTP (6010)]])+(7-1),1)),2)</f>
        <v>FY22</v>
      </c>
      <c r="L189" s="14" t="str">
        <f>"Q"&amp;CHOOSE(MONTH(FY20_Published367[[#This Row],[LNTP (6010)]]),3,3,3,4,4,4,1,1,1,2,2,2)</f>
        <v>Q1</v>
      </c>
      <c r="M189" s="42" t="s">
        <v>565</v>
      </c>
      <c r="N189" s="39" t="s">
        <v>591</v>
      </c>
      <c r="O189" s="39" t="s">
        <v>568</v>
      </c>
      <c r="P189" s="39" t="s">
        <v>601</v>
      </c>
      <c r="Q189" s="84" t="e">
        <v>#N/A</v>
      </c>
    </row>
    <row r="190" spans="1:17">
      <c r="A190" s="71" t="s">
        <v>402</v>
      </c>
      <c r="B190" s="32" t="s">
        <v>743</v>
      </c>
      <c r="C190" s="33" t="s">
        <v>317</v>
      </c>
      <c r="D190" s="33" t="s">
        <v>0</v>
      </c>
      <c r="E190" s="46">
        <v>275000</v>
      </c>
      <c r="F190" s="46">
        <v>525195.99978024105</v>
      </c>
      <c r="G190" s="42">
        <v>44341.333333333336</v>
      </c>
      <c r="H190" s="38" t="str">
        <f>"FY"&amp;RIGHT(YEAR(DATE(YEAR(FY20_Published367[[#This Row],[Contract Bid - Start (5010)]]),MONTH(FY20_Published367[[#This Row],[Contract Bid - Start (5010)]])+(7-1),1)),2)</f>
        <v>FY21</v>
      </c>
      <c r="I190" s="14" t="str">
        <f>"Q"&amp;CHOOSE(MONTH(FY20_Published367[[#This Row],[Contract Bid - Start (5010)]]),3,3,3,4,4,4,1,1,1,2,2,2)</f>
        <v>Q4</v>
      </c>
      <c r="J190" s="42">
        <v>44494.333333333336</v>
      </c>
      <c r="K190" s="38" t="str">
        <f>"FY"&amp;RIGHT(YEAR(DATE(YEAR(FY20_Published367[[#This Row],[LNTP (6010)]]),MONTH(FY20_Published367[[#This Row],[LNTP (6010)]])+(7-1),1)),2)</f>
        <v>FY22</v>
      </c>
      <c r="L190" s="14" t="str">
        <f>"Q"&amp;CHOOSE(MONTH(FY20_Published367[[#This Row],[LNTP (6010)]]),3,3,3,4,4,4,1,1,1,2,2,2)</f>
        <v>Q2</v>
      </c>
      <c r="M190" s="42" t="s">
        <v>565</v>
      </c>
      <c r="N190" s="39" t="s">
        <v>591</v>
      </c>
      <c r="O190" s="39" t="s">
        <v>568</v>
      </c>
      <c r="P190" s="39" t="s">
        <v>601</v>
      </c>
      <c r="Q190" s="84" t="e">
        <v>#N/A</v>
      </c>
    </row>
    <row r="191" spans="1:17">
      <c r="A191" s="71" t="s">
        <v>332</v>
      </c>
      <c r="B191" s="32" t="s">
        <v>744</v>
      </c>
      <c r="C191" s="33" t="s">
        <v>265</v>
      </c>
      <c r="D191" s="33" t="s">
        <v>0</v>
      </c>
      <c r="E191" s="46">
        <v>27058955.954997301</v>
      </c>
      <c r="F191" s="46">
        <v>38173391.933171898</v>
      </c>
      <c r="G191" s="42">
        <v>44333.333333333336</v>
      </c>
      <c r="H191" s="38" t="str">
        <f>"FY"&amp;RIGHT(YEAR(DATE(YEAR(FY20_Published367[[#This Row],[Contract Bid - Start (5010)]]),MONTH(FY20_Published367[[#This Row],[Contract Bid - Start (5010)]])+(7-1),1)),2)</f>
        <v>FY21</v>
      </c>
      <c r="I191" s="14" t="str">
        <f>"Q"&amp;CHOOSE(MONTH(FY20_Published367[[#This Row],[Contract Bid - Start (5010)]]),3,3,3,4,4,4,1,1,1,2,2,2)</f>
        <v>Q4</v>
      </c>
      <c r="J191" s="42">
        <v>44483.333333333336</v>
      </c>
      <c r="K191" s="38" t="str">
        <f>"FY"&amp;RIGHT(YEAR(DATE(YEAR(FY20_Published367[[#This Row],[LNTP (6010)]]),MONTH(FY20_Published367[[#This Row],[LNTP (6010)]])+(7-1),1)),2)</f>
        <v>FY22</v>
      </c>
      <c r="L191" s="14" t="str">
        <f>"Q"&amp;CHOOSE(MONTH(FY20_Published367[[#This Row],[LNTP (6010)]]),3,3,3,4,4,4,1,1,1,2,2,2)</f>
        <v>Q2</v>
      </c>
      <c r="M191" s="42" t="s">
        <v>565</v>
      </c>
      <c r="N191" s="39" t="s">
        <v>591</v>
      </c>
      <c r="O191" s="39" t="s">
        <v>568</v>
      </c>
      <c r="P191" s="39" t="s">
        <v>575</v>
      </c>
      <c r="Q191" s="84" t="s">
        <v>808</v>
      </c>
    </row>
    <row r="192" spans="1:17">
      <c r="A192" s="71" t="s">
        <v>467</v>
      </c>
      <c r="B192" s="32" t="s">
        <v>745</v>
      </c>
      <c r="C192" s="33" t="s">
        <v>265</v>
      </c>
      <c r="D192" s="33" t="s">
        <v>0</v>
      </c>
      <c r="E192" s="46">
        <v>896283.99927218305</v>
      </c>
      <c r="F192" s="46">
        <v>1414183.9990499699</v>
      </c>
      <c r="G192" s="42">
        <v>44319.333333333336</v>
      </c>
      <c r="H192" s="38" t="str">
        <f>"FY"&amp;RIGHT(YEAR(DATE(YEAR(FY20_Published367[[#This Row],[Contract Bid - Start (5010)]]),MONTH(FY20_Published367[[#This Row],[Contract Bid - Start (5010)]])+(7-1),1)),2)</f>
        <v>FY21</v>
      </c>
      <c r="I192" s="14" t="str">
        <f>"Q"&amp;CHOOSE(MONTH(FY20_Published367[[#This Row],[Contract Bid - Start (5010)]]),3,3,3,4,4,4,1,1,1,2,2,2)</f>
        <v>Q4</v>
      </c>
      <c r="J192" s="42">
        <v>44501.333333333336</v>
      </c>
      <c r="K192" s="38" t="str">
        <f>"FY"&amp;RIGHT(YEAR(DATE(YEAR(FY20_Published367[[#This Row],[LNTP (6010)]]),MONTH(FY20_Published367[[#This Row],[LNTP (6010)]])+(7-1),1)),2)</f>
        <v>FY22</v>
      </c>
      <c r="L192" s="14" t="str">
        <f>"Q"&amp;CHOOSE(MONTH(FY20_Published367[[#This Row],[LNTP (6010)]]),3,3,3,4,4,4,1,1,1,2,2,2)</f>
        <v>Q2</v>
      </c>
      <c r="M192" s="42" t="s">
        <v>565</v>
      </c>
      <c r="N192" s="39" t="s">
        <v>591</v>
      </c>
      <c r="O192" s="39" t="s">
        <v>568</v>
      </c>
      <c r="P192" s="39" t="s">
        <v>579</v>
      </c>
      <c r="Q192" s="84" t="e">
        <v>#N/A</v>
      </c>
    </row>
    <row r="193" spans="1:17">
      <c r="A193" s="71" t="s">
        <v>462</v>
      </c>
      <c r="B193" s="32" t="s">
        <v>746</v>
      </c>
      <c r="C193" s="33" t="s">
        <v>264</v>
      </c>
      <c r="D193" s="33" t="s">
        <v>0</v>
      </c>
      <c r="E193" s="46">
        <v>2645301.99872198</v>
      </c>
      <c r="F193" s="46">
        <v>3707426.9983103699</v>
      </c>
      <c r="G193" s="42">
        <v>44319.333333333336</v>
      </c>
      <c r="H193" s="38" t="str">
        <f>"FY"&amp;RIGHT(YEAR(DATE(YEAR(FY20_Published367[[#This Row],[Contract Bid - Start (5010)]]),MONTH(FY20_Published367[[#This Row],[Contract Bid - Start (5010)]])+(7-1),1)),2)</f>
        <v>FY21</v>
      </c>
      <c r="I193" s="14" t="str">
        <f>"Q"&amp;CHOOSE(MONTH(FY20_Published367[[#This Row],[Contract Bid - Start (5010)]]),3,3,3,4,4,4,1,1,1,2,2,2)</f>
        <v>Q4</v>
      </c>
      <c r="J193" s="42">
        <v>44501.333333333336</v>
      </c>
      <c r="K193" s="38" t="str">
        <f>"FY"&amp;RIGHT(YEAR(DATE(YEAR(FY20_Published367[[#This Row],[LNTP (6010)]]),MONTH(FY20_Published367[[#This Row],[LNTP (6010)]])+(7-1),1)),2)</f>
        <v>FY22</v>
      </c>
      <c r="L193" s="14" t="str">
        <f>"Q"&amp;CHOOSE(MONTH(FY20_Published367[[#This Row],[LNTP (6010)]]),3,3,3,4,4,4,1,1,1,2,2,2)</f>
        <v>Q2</v>
      </c>
      <c r="M193" s="42" t="s">
        <v>565</v>
      </c>
      <c r="N193" s="39" t="s">
        <v>591</v>
      </c>
      <c r="O193" s="39" t="s">
        <v>568</v>
      </c>
      <c r="P193" s="39" t="s">
        <v>579</v>
      </c>
      <c r="Q193" s="84" t="e">
        <v>#N/A</v>
      </c>
    </row>
    <row r="194" spans="1:17">
      <c r="A194" s="71" t="s">
        <v>512</v>
      </c>
      <c r="B194" s="32" t="s">
        <v>747</v>
      </c>
      <c r="C194" s="60" t="s">
        <v>265</v>
      </c>
      <c r="D194" s="60" t="s">
        <v>0</v>
      </c>
      <c r="E194" s="46">
        <v>5580141.9860496502</v>
      </c>
      <c r="F194" s="46">
        <v>7395141.9854285801</v>
      </c>
      <c r="G194" s="62">
        <v>44316.333333333336</v>
      </c>
      <c r="H194" s="38" t="str">
        <f>"FY"&amp;RIGHT(YEAR(DATE(YEAR(FY20_Published367[[#This Row],[Contract Bid - Start (5010)]]),MONTH(FY20_Published367[[#This Row],[Contract Bid - Start (5010)]])+(7-1),1)),2)</f>
        <v>FY21</v>
      </c>
      <c r="I194" s="64" t="str">
        <f>"Q"&amp;CHOOSE(MONTH(FY20_Published367[[#This Row],[Contract Bid - Start (5010)]]),3,3,3,4,4,4,1,1,1,2,2,2)</f>
        <v>Q4</v>
      </c>
      <c r="J194" s="62">
        <v>44501.333333333336</v>
      </c>
      <c r="K194" s="38" t="str">
        <f>"FY"&amp;RIGHT(YEAR(DATE(YEAR(FY20_Published367[[#This Row],[LNTP (6010)]]),MONTH(FY20_Published367[[#This Row],[LNTP (6010)]])+(7-1),1)),2)</f>
        <v>FY22</v>
      </c>
      <c r="L194" s="64" t="str">
        <f>"Q"&amp;CHOOSE(MONTH(FY20_Published367[[#This Row],[LNTP (6010)]]),3,3,3,4,4,4,1,1,1,2,2,2)</f>
        <v>Q2</v>
      </c>
      <c r="M194" s="42" t="s">
        <v>565</v>
      </c>
      <c r="N194" s="39" t="s">
        <v>591</v>
      </c>
      <c r="O194" s="39" t="s">
        <v>568</v>
      </c>
      <c r="P194" s="39" t="s">
        <v>579</v>
      </c>
      <c r="Q194" s="84" t="e">
        <v>#N/A</v>
      </c>
    </row>
    <row r="195" spans="1:17">
      <c r="A195" s="71" t="s">
        <v>511</v>
      </c>
      <c r="B195" s="32" t="s">
        <v>748</v>
      </c>
      <c r="C195" s="33" t="s">
        <v>264</v>
      </c>
      <c r="D195" s="33" t="s">
        <v>0</v>
      </c>
      <c r="E195" s="46">
        <v>6907707.9827307304</v>
      </c>
      <c r="F195" s="46">
        <v>9121707.9819796607</v>
      </c>
      <c r="G195" s="42">
        <v>44316.333333333336</v>
      </c>
      <c r="H195" s="38" t="str">
        <f>"FY"&amp;RIGHT(YEAR(DATE(YEAR(FY20_Published367[[#This Row],[Contract Bid - Start (5010)]]),MONTH(FY20_Published367[[#This Row],[Contract Bid - Start (5010)]])+(7-1),1)),2)</f>
        <v>FY21</v>
      </c>
      <c r="I195" s="14" t="str">
        <f>"Q"&amp;CHOOSE(MONTH(FY20_Published367[[#This Row],[Contract Bid - Start (5010)]]),3,3,3,4,4,4,1,1,1,2,2,2)</f>
        <v>Q4</v>
      </c>
      <c r="J195" s="42">
        <v>44501.333333333336</v>
      </c>
      <c r="K195" s="38" t="str">
        <f>"FY"&amp;RIGHT(YEAR(DATE(YEAR(FY20_Published367[[#This Row],[LNTP (6010)]]),MONTH(FY20_Published367[[#This Row],[LNTP (6010)]])+(7-1),1)),2)</f>
        <v>FY22</v>
      </c>
      <c r="L195" s="14" t="str">
        <f>"Q"&amp;CHOOSE(MONTH(FY20_Published367[[#This Row],[LNTP (6010)]]),3,3,3,4,4,4,1,1,1,2,2,2)</f>
        <v>Q2</v>
      </c>
      <c r="M195" s="42" t="s">
        <v>565</v>
      </c>
      <c r="N195" s="39" t="s">
        <v>591</v>
      </c>
      <c r="O195" s="39" t="s">
        <v>568</v>
      </c>
      <c r="P195" s="39" t="s">
        <v>579</v>
      </c>
      <c r="Q195" s="84" t="e">
        <v>#N/A</v>
      </c>
    </row>
    <row r="196" spans="1:17">
      <c r="A196" s="71" t="s">
        <v>431</v>
      </c>
      <c r="B196" s="32" t="s">
        <v>749</v>
      </c>
      <c r="C196" s="33" t="s">
        <v>265</v>
      </c>
      <c r="D196" s="33" t="s">
        <v>0</v>
      </c>
      <c r="E196" s="46">
        <v>8503100</v>
      </c>
      <c r="F196" s="46">
        <v>12634199.994920401</v>
      </c>
      <c r="G196" s="42">
        <v>44392.333333333336</v>
      </c>
      <c r="H196" s="38" t="str">
        <f>"FY"&amp;RIGHT(YEAR(DATE(YEAR(FY20_Published367[[#This Row],[Contract Bid - Start (5010)]]),MONTH(FY20_Published367[[#This Row],[Contract Bid - Start (5010)]])+(7-1),1)),2)</f>
        <v>FY22</v>
      </c>
      <c r="I196" s="14" t="str">
        <f>"Q"&amp;CHOOSE(MONTH(FY20_Published367[[#This Row],[Contract Bid - Start (5010)]]),3,3,3,4,4,4,1,1,1,2,2,2)</f>
        <v>Q1</v>
      </c>
      <c r="J196" s="42">
        <v>44553.333333333336</v>
      </c>
      <c r="K196" s="38" t="str">
        <f>"FY"&amp;RIGHT(YEAR(DATE(YEAR(FY20_Published367[[#This Row],[LNTP (6010)]]),MONTH(FY20_Published367[[#This Row],[LNTP (6010)]])+(7-1),1)),2)</f>
        <v>FY22</v>
      </c>
      <c r="L196" s="14" t="str">
        <f>"Q"&amp;CHOOSE(MONTH(FY20_Published367[[#This Row],[LNTP (6010)]]),3,3,3,4,4,4,1,1,1,2,2,2)</f>
        <v>Q2</v>
      </c>
      <c r="M196" s="42" t="s">
        <v>565</v>
      </c>
      <c r="N196" s="39" t="s">
        <v>591</v>
      </c>
      <c r="O196" s="39" t="s">
        <v>568</v>
      </c>
      <c r="P196" s="39" t="s">
        <v>579</v>
      </c>
      <c r="Q196" s="84" t="e">
        <v>#N/A</v>
      </c>
    </row>
    <row r="197" spans="1:17">
      <c r="A197" s="71" t="s">
        <v>437</v>
      </c>
      <c r="B197" s="32" t="s">
        <v>750</v>
      </c>
      <c r="C197" s="33" t="s">
        <v>265</v>
      </c>
      <c r="D197" s="33" t="s">
        <v>0</v>
      </c>
      <c r="E197" s="46">
        <v>5121200</v>
      </c>
      <c r="F197" s="46">
        <v>7511199.9987184303</v>
      </c>
      <c r="G197" s="42">
        <v>44228.333333333336</v>
      </c>
      <c r="H197" s="38" t="str">
        <f>"FY"&amp;RIGHT(YEAR(DATE(YEAR(FY20_Published367[[#This Row],[Contract Bid - Start (5010)]]),MONTH(FY20_Published367[[#This Row],[Contract Bid - Start (5010)]])+(7-1),1)),2)</f>
        <v>FY21</v>
      </c>
      <c r="I197" s="14" t="str">
        <f>"Q"&amp;CHOOSE(MONTH(FY20_Published367[[#This Row],[Contract Bid - Start (5010)]]),3,3,3,4,4,4,1,1,1,2,2,2)</f>
        <v>Q3</v>
      </c>
      <c r="J197" s="42">
        <v>44410.333333333336</v>
      </c>
      <c r="K197" s="38" t="str">
        <f>"FY"&amp;RIGHT(YEAR(DATE(YEAR(FY20_Published367[[#This Row],[LNTP (6010)]]),MONTH(FY20_Published367[[#This Row],[LNTP (6010)]])+(7-1),1)),2)</f>
        <v>FY22</v>
      </c>
      <c r="L197" s="14" t="str">
        <f>"Q"&amp;CHOOSE(MONTH(FY20_Published367[[#This Row],[LNTP (6010)]]),3,3,3,4,4,4,1,1,1,2,2,2)</f>
        <v>Q1</v>
      </c>
      <c r="M197" s="42" t="s">
        <v>565</v>
      </c>
      <c r="N197" s="39" t="s">
        <v>591</v>
      </c>
      <c r="O197" s="39" t="s">
        <v>568</v>
      </c>
      <c r="P197" s="39" t="s">
        <v>579</v>
      </c>
      <c r="Q197" s="84" t="e">
        <v>#N/A</v>
      </c>
    </row>
    <row r="198" spans="1:17">
      <c r="A198" s="71" t="s">
        <v>433</v>
      </c>
      <c r="B198" s="32" t="s">
        <v>751</v>
      </c>
      <c r="C198" s="33" t="s">
        <v>264</v>
      </c>
      <c r="D198" s="33" t="s">
        <v>0</v>
      </c>
      <c r="E198" s="46">
        <v>2346300</v>
      </c>
      <c r="F198" s="46">
        <v>3441199.99941243</v>
      </c>
      <c r="G198" s="42">
        <v>44228.333333333336</v>
      </c>
      <c r="H198" s="38" t="str">
        <f>"FY"&amp;RIGHT(YEAR(DATE(YEAR(FY20_Published367[[#This Row],[Contract Bid - Start (5010)]]),MONTH(FY20_Published367[[#This Row],[Contract Bid - Start (5010)]])+(7-1),1)),2)</f>
        <v>FY21</v>
      </c>
      <c r="I198" s="14" t="str">
        <f>"Q"&amp;CHOOSE(MONTH(FY20_Published367[[#This Row],[Contract Bid - Start (5010)]]),3,3,3,4,4,4,1,1,1,2,2,2)</f>
        <v>Q3</v>
      </c>
      <c r="J198" s="42">
        <v>44410.333333333336</v>
      </c>
      <c r="K198" s="38" t="str">
        <f>"FY"&amp;RIGHT(YEAR(DATE(YEAR(FY20_Published367[[#This Row],[LNTP (6010)]]),MONTH(FY20_Published367[[#This Row],[LNTP (6010)]])+(7-1),1)),2)</f>
        <v>FY22</v>
      </c>
      <c r="L198" s="14" t="str">
        <f>"Q"&amp;CHOOSE(MONTH(FY20_Published367[[#This Row],[LNTP (6010)]]),3,3,3,4,4,4,1,1,1,2,2,2)</f>
        <v>Q1</v>
      </c>
      <c r="M198" s="42" t="s">
        <v>565</v>
      </c>
      <c r="N198" s="39" t="s">
        <v>591</v>
      </c>
      <c r="O198" s="39" t="s">
        <v>568</v>
      </c>
      <c r="P198" s="39" t="s">
        <v>579</v>
      </c>
      <c r="Q198" s="84" t="e">
        <v>#N/A</v>
      </c>
    </row>
    <row r="199" spans="1:17">
      <c r="A199" s="71" t="s">
        <v>409</v>
      </c>
      <c r="B199" s="32" t="s">
        <v>752</v>
      </c>
      <c r="C199" s="33" t="s">
        <v>264</v>
      </c>
      <c r="D199" s="33" t="s">
        <v>0</v>
      </c>
      <c r="E199" s="46">
        <v>2399400</v>
      </c>
      <c r="F199" s="46">
        <v>3471999.9986978299</v>
      </c>
      <c r="G199" s="42">
        <v>44392.333333333336</v>
      </c>
      <c r="H199" s="38" t="str">
        <f>"FY"&amp;RIGHT(YEAR(DATE(YEAR(FY20_Published367[[#This Row],[Contract Bid - Start (5010)]]),MONTH(FY20_Published367[[#This Row],[Contract Bid - Start (5010)]])+(7-1),1)),2)</f>
        <v>FY22</v>
      </c>
      <c r="I199" s="14" t="str">
        <f>"Q"&amp;CHOOSE(MONTH(FY20_Published367[[#This Row],[Contract Bid - Start (5010)]]),3,3,3,4,4,4,1,1,1,2,2,2)</f>
        <v>Q1</v>
      </c>
      <c r="J199" s="42">
        <v>44553.333333333336</v>
      </c>
      <c r="K199" s="38" t="str">
        <f>"FY"&amp;RIGHT(YEAR(DATE(YEAR(FY20_Published367[[#This Row],[LNTP (6010)]]),MONTH(FY20_Published367[[#This Row],[LNTP (6010)]])+(7-1),1)),2)</f>
        <v>FY22</v>
      </c>
      <c r="L199" s="14" t="str">
        <f>"Q"&amp;CHOOSE(MONTH(FY20_Published367[[#This Row],[LNTP (6010)]]),3,3,3,4,4,4,1,1,1,2,2,2)</f>
        <v>Q2</v>
      </c>
      <c r="M199" s="42" t="s">
        <v>565</v>
      </c>
      <c r="N199" s="39" t="s">
        <v>591</v>
      </c>
      <c r="O199" s="39" t="s">
        <v>568</v>
      </c>
      <c r="P199" s="39" t="s">
        <v>579</v>
      </c>
      <c r="Q199" s="84" t="e">
        <v>#N/A</v>
      </c>
    </row>
    <row r="200" spans="1:17">
      <c r="A200" s="71" t="s">
        <v>479</v>
      </c>
      <c r="B200" s="32" t="s">
        <v>753</v>
      </c>
      <c r="C200" s="33" t="s">
        <v>265</v>
      </c>
      <c r="D200" s="33" t="s">
        <v>0</v>
      </c>
      <c r="E200" s="46">
        <v>2863100</v>
      </c>
      <c r="F200" s="46">
        <v>4199300</v>
      </c>
      <c r="G200" s="42">
        <v>44484.333333333336</v>
      </c>
      <c r="H200" s="38" t="str">
        <f>"FY"&amp;RIGHT(YEAR(DATE(YEAR(FY20_Published367[[#This Row],[Contract Bid - Start (5010)]]),MONTH(FY20_Published367[[#This Row],[Contract Bid - Start (5010)]])+(7-1),1)),2)</f>
        <v>FY22</v>
      </c>
      <c r="I200" s="14" t="str">
        <f>"Q"&amp;CHOOSE(MONTH(FY20_Published367[[#This Row],[Contract Bid - Start (5010)]]),3,3,3,4,4,4,1,1,1,2,2,2)</f>
        <v>Q2</v>
      </c>
      <c r="J200" s="42">
        <v>44679.333333333336</v>
      </c>
      <c r="K200" s="38" t="str">
        <f>"FY"&amp;RIGHT(YEAR(DATE(YEAR(FY20_Published367[[#This Row],[LNTP (6010)]]),MONTH(FY20_Published367[[#This Row],[LNTP (6010)]])+(7-1),1)),2)</f>
        <v>FY22</v>
      </c>
      <c r="L200" s="14" t="str">
        <f>"Q"&amp;CHOOSE(MONTH(FY20_Published367[[#This Row],[LNTP (6010)]]),3,3,3,4,4,4,1,1,1,2,2,2)</f>
        <v>Q4</v>
      </c>
      <c r="M200" s="42" t="s">
        <v>796</v>
      </c>
      <c r="N200" s="39" t="s">
        <v>591</v>
      </c>
      <c r="O200" s="39" t="s">
        <v>568</v>
      </c>
      <c r="P200" s="39" t="s">
        <v>800</v>
      </c>
      <c r="Q200" s="84" t="e">
        <v>#N/A</v>
      </c>
    </row>
    <row r="201" spans="1:17">
      <c r="A201" s="71" t="s">
        <v>492</v>
      </c>
      <c r="B201" s="32" t="s">
        <v>754</v>
      </c>
      <c r="C201" s="33" t="s">
        <v>698</v>
      </c>
      <c r="D201" s="33" t="s">
        <v>0</v>
      </c>
      <c r="E201" s="46">
        <v>6397599.9962634398</v>
      </c>
      <c r="F201" s="46">
        <v>7257599.9940819098</v>
      </c>
      <c r="G201" s="42">
        <v>44225.333333333336</v>
      </c>
      <c r="H201" s="38" t="str">
        <f>"FY"&amp;RIGHT(YEAR(DATE(YEAR(FY20_Published367[[#This Row],[Contract Bid - Start (5010)]]),MONTH(FY20_Published367[[#This Row],[Contract Bid - Start (5010)]])+(7-1),1)),2)</f>
        <v>FY21</v>
      </c>
      <c r="I201" s="14" t="str">
        <f>"Q"&amp;CHOOSE(MONTH(FY20_Published367[[#This Row],[Contract Bid - Start (5010)]]),3,3,3,4,4,4,1,1,1,2,2,2)</f>
        <v>Q3</v>
      </c>
      <c r="J201" s="42">
        <v>44417.333333333336</v>
      </c>
      <c r="K201" s="38" t="str">
        <f>"FY"&amp;RIGHT(YEAR(DATE(YEAR(FY20_Published367[[#This Row],[LNTP (6010)]]),MONTH(FY20_Published367[[#This Row],[LNTP (6010)]])+(7-1),1)),2)</f>
        <v>FY22</v>
      </c>
      <c r="L201" s="14" t="str">
        <f>"Q"&amp;CHOOSE(MONTH(FY20_Published367[[#This Row],[LNTP (6010)]]),3,3,3,4,4,4,1,1,1,2,2,2)</f>
        <v>Q1</v>
      </c>
      <c r="M201" s="42" t="s">
        <v>564</v>
      </c>
      <c r="N201" s="39" t="s">
        <v>591</v>
      </c>
      <c r="O201" s="39" t="s">
        <v>568</v>
      </c>
      <c r="P201" s="39" t="s">
        <v>798</v>
      </c>
      <c r="Q201" s="84" t="e">
        <v>#N/A</v>
      </c>
    </row>
    <row r="202" spans="1:17">
      <c r="A202" s="71" t="s">
        <v>482</v>
      </c>
      <c r="B202" s="32" t="s">
        <v>755</v>
      </c>
      <c r="C202" s="33" t="s">
        <v>247</v>
      </c>
      <c r="D202" s="33" t="s">
        <v>699</v>
      </c>
      <c r="E202" s="46">
        <v>356999.999664095</v>
      </c>
      <c r="F202" s="46">
        <v>627999.99946986104</v>
      </c>
      <c r="G202" s="42">
        <v>44313.333333333336</v>
      </c>
      <c r="H202" s="38" t="str">
        <f>"FY"&amp;RIGHT(YEAR(DATE(YEAR(FY20_Published367[[#This Row],[Contract Bid - Start (5010)]]),MONTH(FY20_Published367[[#This Row],[Contract Bid - Start (5010)]])+(7-1),1)),2)</f>
        <v>FY21</v>
      </c>
      <c r="I202" s="14" t="str">
        <f>"Q"&amp;CHOOSE(MONTH(FY20_Published367[[#This Row],[Contract Bid - Start (5010)]]),3,3,3,4,4,4,1,1,1,2,2,2)</f>
        <v>Q4</v>
      </c>
      <c r="J202" s="42">
        <v>44502.333333333336</v>
      </c>
      <c r="K202" s="38" t="str">
        <f>"FY"&amp;RIGHT(YEAR(DATE(YEAR(FY20_Published367[[#This Row],[LNTP (6010)]]),MONTH(FY20_Published367[[#This Row],[LNTP (6010)]])+(7-1),1)),2)</f>
        <v>FY22</v>
      </c>
      <c r="L202" s="14" t="str">
        <f>"Q"&amp;CHOOSE(MONTH(FY20_Published367[[#This Row],[LNTP (6010)]]),3,3,3,4,4,4,1,1,1,2,2,2)</f>
        <v>Q2</v>
      </c>
      <c r="M202" s="42" t="s">
        <v>796</v>
      </c>
      <c r="N202" s="39" t="s">
        <v>591</v>
      </c>
      <c r="O202" s="39" t="s">
        <v>568</v>
      </c>
      <c r="P202" s="39" t="s">
        <v>657</v>
      </c>
      <c r="Q202" s="84" t="e">
        <v>#N/A</v>
      </c>
    </row>
    <row r="203" spans="1:17">
      <c r="A203" s="71" t="s">
        <v>64</v>
      </c>
      <c r="B203" s="32" t="s">
        <v>756</v>
      </c>
      <c r="C203" s="33" t="s">
        <v>319</v>
      </c>
      <c r="D203" s="33" t="s">
        <v>0</v>
      </c>
      <c r="E203" s="46">
        <v>984000</v>
      </c>
      <c r="F203" s="46">
        <v>1629999.99963</v>
      </c>
      <c r="G203" s="42">
        <v>44319.333333333336</v>
      </c>
      <c r="H203" s="38" t="str">
        <f>"FY"&amp;RIGHT(YEAR(DATE(YEAR(FY20_Published367[[#This Row],[Contract Bid - Start (5010)]]),MONTH(FY20_Published367[[#This Row],[Contract Bid - Start (5010)]])+(7-1),1)),2)</f>
        <v>FY21</v>
      </c>
      <c r="I203" s="14" t="str">
        <f>"Q"&amp;CHOOSE(MONTH(FY20_Published367[[#This Row],[Contract Bid - Start (5010)]]),3,3,3,4,4,4,1,1,1,2,2,2)</f>
        <v>Q4</v>
      </c>
      <c r="J203" s="42">
        <v>44440.333333333336</v>
      </c>
      <c r="K203" s="38" t="str">
        <f>"FY"&amp;RIGHT(YEAR(DATE(YEAR(FY20_Published367[[#This Row],[LNTP (6010)]]),MONTH(FY20_Published367[[#This Row],[LNTP (6010)]])+(7-1),1)),2)</f>
        <v>FY22</v>
      </c>
      <c r="L203" s="14" t="str">
        <f>"Q"&amp;CHOOSE(MONTH(FY20_Published367[[#This Row],[LNTP (6010)]]),3,3,3,4,4,4,1,1,1,2,2,2)</f>
        <v>Q1</v>
      </c>
      <c r="M203" s="42" t="s">
        <v>796</v>
      </c>
      <c r="N203" s="39" t="s">
        <v>591</v>
      </c>
      <c r="O203" s="39" t="s">
        <v>568</v>
      </c>
      <c r="P203" s="39" t="s">
        <v>657</v>
      </c>
      <c r="Q203" s="84" t="s">
        <v>808</v>
      </c>
    </row>
    <row r="204" spans="1:17">
      <c r="A204" s="71" t="s">
        <v>444</v>
      </c>
      <c r="B204" s="32" t="s">
        <v>757</v>
      </c>
      <c r="C204" s="33" t="s">
        <v>319</v>
      </c>
      <c r="D204" s="33" t="s">
        <v>0</v>
      </c>
      <c r="E204" s="46">
        <v>421080</v>
      </c>
      <c r="F204" s="46">
        <v>739999.99978945998</v>
      </c>
      <c r="G204" s="42">
        <v>44223.333333333336</v>
      </c>
      <c r="H204" s="38" t="str">
        <f>"FY"&amp;RIGHT(YEAR(DATE(YEAR(FY20_Published367[[#This Row],[Contract Bid - Start (5010)]]),MONTH(FY20_Published367[[#This Row],[Contract Bid - Start (5010)]])+(7-1),1)),2)</f>
        <v>FY21</v>
      </c>
      <c r="I204" s="14" t="str">
        <f>"Q"&amp;CHOOSE(MONTH(FY20_Published367[[#This Row],[Contract Bid - Start (5010)]]),3,3,3,4,4,4,1,1,1,2,2,2)</f>
        <v>Q3</v>
      </c>
      <c r="J204" s="42">
        <v>44403.333333333336</v>
      </c>
      <c r="K204" s="38" t="str">
        <f>"FY"&amp;RIGHT(YEAR(DATE(YEAR(FY20_Published367[[#This Row],[LNTP (6010)]]),MONTH(FY20_Published367[[#This Row],[LNTP (6010)]])+(7-1),1)),2)</f>
        <v>FY22</v>
      </c>
      <c r="L204" s="14" t="str">
        <f>"Q"&amp;CHOOSE(MONTH(FY20_Published367[[#This Row],[LNTP (6010)]]),3,3,3,4,4,4,1,1,1,2,2,2)</f>
        <v>Q1</v>
      </c>
      <c r="M204" s="42" t="s">
        <v>796</v>
      </c>
      <c r="N204" s="39" t="s">
        <v>591</v>
      </c>
      <c r="O204" s="39" t="s">
        <v>568</v>
      </c>
      <c r="P204" s="39" t="s">
        <v>657</v>
      </c>
      <c r="Q204" s="84" t="e">
        <v>#N/A</v>
      </c>
    </row>
    <row r="205" spans="1:17">
      <c r="A205" s="71" t="s">
        <v>477</v>
      </c>
      <c r="B205" s="32" t="s">
        <v>758</v>
      </c>
      <c r="C205" s="33" t="s">
        <v>263</v>
      </c>
      <c r="D205" s="33" t="s">
        <v>0</v>
      </c>
      <c r="E205" s="46">
        <v>2145000</v>
      </c>
      <c r="F205" s="46">
        <v>3334336.9493196001</v>
      </c>
      <c r="G205" s="42">
        <v>44298.334027777775</v>
      </c>
      <c r="H205" s="38" t="str">
        <f>"FY"&amp;RIGHT(YEAR(DATE(YEAR(FY20_Published367[[#This Row],[Contract Bid - Start (5010)]]),MONTH(FY20_Published367[[#This Row],[Contract Bid - Start (5010)]])+(7-1),1)),2)</f>
        <v>FY21</v>
      </c>
      <c r="I205" s="14" t="str">
        <f>"Q"&amp;CHOOSE(MONTH(FY20_Published367[[#This Row],[Contract Bid - Start (5010)]]),3,3,3,4,4,4,1,1,1,2,2,2)</f>
        <v>Q4</v>
      </c>
      <c r="J205" s="42">
        <v>44468.334027777775</v>
      </c>
      <c r="K205" s="38" t="str">
        <f>"FY"&amp;RIGHT(YEAR(DATE(YEAR(FY20_Published367[[#This Row],[LNTP (6010)]]),MONTH(FY20_Published367[[#This Row],[LNTP (6010)]])+(7-1),1)),2)</f>
        <v>FY22</v>
      </c>
      <c r="L205" s="14" t="str">
        <f>"Q"&amp;CHOOSE(MONTH(FY20_Published367[[#This Row],[LNTP (6010)]]),3,3,3,4,4,4,1,1,1,2,2,2)</f>
        <v>Q1</v>
      </c>
      <c r="M205" s="42" t="s">
        <v>565</v>
      </c>
      <c r="N205" s="39" t="s">
        <v>591</v>
      </c>
      <c r="O205" s="39" t="s">
        <v>568</v>
      </c>
      <c r="P205" s="39" t="s">
        <v>597</v>
      </c>
      <c r="Q205" s="84" t="e">
        <v>#N/A</v>
      </c>
    </row>
    <row r="206" spans="1:17">
      <c r="A206" s="71" t="s">
        <v>413</v>
      </c>
      <c r="B206" s="32" t="s">
        <v>759</v>
      </c>
      <c r="C206" s="33" t="s">
        <v>265</v>
      </c>
      <c r="D206" s="33" t="s">
        <v>0</v>
      </c>
      <c r="E206" s="46">
        <v>4694999.9530499997</v>
      </c>
      <c r="F206" s="46">
        <v>6572999.9522674996</v>
      </c>
      <c r="G206" s="42">
        <v>44321.333333333336</v>
      </c>
      <c r="H206" s="38" t="str">
        <f>"FY"&amp;RIGHT(YEAR(DATE(YEAR(FY20_Published367[[#This Row],[Contract Bid - Start (5010)]]),MONTH(FY20_Published367[[#This Row],[Contract Bid - Start (5010)]])+(7-1),1)),2)</f>
        <v>FY21</v>
      </c>
      <c r="I206" s="14" t="str">
        <f>"Q"&amp;CHOOSE(MONTH(FY20_Published367[[#This Row],[Contract Bid - Start (5010)]]),3,3,3,4,4,4,1,1,1,2,2,2)</f>
        <v>Q4</v>
      </c>
      <c r="J206" s="42">
        <v>44503.333333333336</v>
      </c>
      <c r="K206" s="38" t="str">
        <f>"FY"&amp;RIGHT(YEAR(DATE(YEAR(FY20_Published367[[#This Row],[LNTP (6010)]]),MONTH(FY20_Published367[[#This Row],[LNTP (6010)]])+(7-1),1)),2)</f>
        <v>FY22</v>
      </c>
      <c r="L206" s="14" t="str">
        <f>"Q"&amp;CHOOSE(MONTH(FY20_Published367[[#This Row],[LNTP (6010)]]),3,3,3,4,4,4,1,1,1,2,2,2)</f>
        <v>Q2</v>
      </c>
      <c r="M206" s="42" t="s">
        <v>565</v>
      </c>
      <c r="N206" s="39" t="s">
        <v>591</v>
      </c>
      <c r="O206" s="39" t="s">
        <v>568</v>
      </c>
      <c r="P206" s="39" t="s">
        <v>597</v>
      </c>
      <c r="Q206" s="84" t="e">
        <v>#N/A</v>
      </c>
    </row>
    <row r="207" spans="1:17">
      <c r="A207" s="71" t="s">
        <v>412</v>
      </c>
      <c r="B207" s="32" t="s">
        <v>760</v>
      </c>
      <c r="C207" s="33" t="s">
        <v>264</v>
      </c>
      <c r="D207" s="33" t="s">
        <v>0</v>
      </c>
      <c r="E207" s="46">
        <v>3546999.93994284</v>
      </c>
      <c r="F207" s="46">
        <v>4965799.9392659301</v>
      </c>
      <c r="G207" s="42">
        <v>44321.333333333336</v>
      </c>
      <c r="H207" s="38" t="str">
        <f>"FY"&amp;RIGHT(YEAR(DATE(YEAR(FY20_Published367[[#This Row],[Contract Bid - Start (5010)]]),MONTH(FY20_Published367[[#This Row],[Contract Bid - Start (5010)]])+(7-1),1)),2)</f>
        <v>FY21</v>
      </c>
      <c r="I207" s="14" t="str">
        <f>"Q"&amp;CHOOSE(MONTH(FY20_Published367[[#This Row],[Contract Bid - Start (5010)]]),3,3,3,4,4,4,1,1,1,2,2,2)</f>
        <v>Q4</v>
      </c>
      <c r="J207" s="42">
        <v>44503.333333333336</v>
      </c>
      <c r="K207" s="38" t="str">
        <f>"FY"&amp;RIGHT(YEAR(DATE(YEAR(FY20_Published367[[#This Row],[LNTP (6010)]]),MONTH(FY20_Published367[[#This Row],[LNTP (6010)]])+(7-1),1)),2)</f>
        <v>FY22</v>
      </c>
      <c r="L207" s="14" t="str">
        <f>"Q"&amp;CHOOSE(MONTH(FY20_Published367[[#This Row],[LNTP (6010)]]),3,3,3,4,4,4,1,1,1,2,2,2)</f>
        <v>Q2</v>
      </c>
      <c r="M207" s="42" t="s">
        <v>565</v>
      </c>
      <c r="N207" s="39" t="s">
        <v>591</v>
      </c>
      <c r="O207" s="39" t="s">
        <v>568</v>
      </c>
      <c r="P207" s="39" t="s">
        <v>597</v>
      </c>
      <c r="Q207" s="84" t="e">
        <v>#N/A</v>
      </c>
    </row>
    <row r="208" spans="1:17">
      <c r="A208" s="71" t="s">
        <v>457</v>
      </c>
      <c r="B208" s="32" t="s">
        <v>761</v>
      </c>
      <c r="C208" s="33" t="s">
        <v>265</v>
      </c>
      <c r="D208" s="33" t="s">
        <v>0</v>
      </c>
      <c r="E208" s="46">
        <v>662000</v>
      </c>
      <c r="F208" s="46">
        <v>1340199.9996126101</v>
      </c>
      <c r="G208" s="42">
        <v>44232.333333333336</v>
      </c>
      <c r="H208" s="38" t="str">
        <f>"FY"&amp;RIGHT(YEAR(DATE(YEAR(FY20_Published367[[#This Row],[Contract Bid - Start (5010)]]),MONTH(FY20_Published367[[#This Row],[Contract Bid - Start (5010)]])+(7-1),1)),2)</f>
        <v>FY21</v>
      </c>
      <c r="I208" s="14" t="str">
        <f>"Q"&amp;CHOOSE(MONTH(FY20_Published367[[#This Row],[Contract Bid - Start (5010)]]),3,3,3,4,4,4,1,1,1,2,2,2)</f>
        <v>Q3</v>
      </c>
      <c r="J208" s="42">
        <v>44419.333333333336</v>
      </c>
      <c r="K208" s="38" t="str">
        <f>"FY"&amp;RIGHT(YEAR(DATE(YEAR(FY20_Published367[[#This Row],[LNTP (6010)]]),MONTH(FY20_Published367[[#This Row],[LNTP (6010)]])+(7-1),1)),2)</f>
        <v>FY22</v>
      </c>
      <c r="L208" s="14" t="str">
        <f>"Q"&amp;CHOOSE(MONTH(FY20_Published367[[#This Row],[LNTP (6010)]]),3,3,3,4,4,4,1,1,1,2,2,2)</f>
        <v>Q1</v>
      </c>
      <c r="M208" s="42" t="s">
        <v>565</v>
      </c>
      <c r="N208" s="39" t="s">
        <v>591</v>
      </c>
      <c r="O208" s="39" t="s">
        <v>568</v>
      </c>
      <c r="P208" s="39" t="s">
        <v>597</v>
      </c>
      <c r="Q208" s="84" t="e">
        <v>#N/A</v>
      </c>
    </row>
    <row r="209" spans="1:17">
      <c r="A209" s="71" t="s">
        <v>491</v>
      </c>
      <c r="B209" s="32" t="s">
        <v>762</v>
      </c>
      <c r="C209" s="33" t="s">
        <v>319</v>
      </c>
      <c r="D209" s="33" t="s">
        <v>0</v>
      </c>
      <c r="E209" s="46">
        <v>1950000</v>
      </c>
      <c r="F209" s="46">
        <v>2697000</v>
      </c>
      <c r="G209" s="42">
        <v>44348.333333333336</v>
      </c>
      <c r="H209" s="38" t="str">
        <f>"FY"&amp;RIGHT(YEAR(DATE(YEAR(FY20_Published367[[#This Row],[Contract Bid - Start (5010)]]),MONTH(FY20_Published367[[#This Row],[Contract Bid - Start (5010)]])+(7-1),1)),2)</f>
        <v>FY21</v>
      </c>
      <c r="I209" s="14" t="str">
        <f>"Q"&amp;CHOOSE(MONTH(FY20_Published367[[#This Row],[Contract Bid - Start (5010)]]),3,3,3,4,4,4,1,1,1,2,2,2)</f>
        <v>Q4</v>
      </c>
      <c r="J209" s="42">
        <v>44501.333333333336</v>
      </c>
      <c r="K209" s="38" t="str">
        <f>"FY"&amp;RIGHT(YEAR(DATE(YEAR(FY20_Published367[[#This Row],[LNTP (6010)]]),MONTH(FY20_Published367[[#This Row],[LNTP (6010)]])+(7-1),1)),2)</f>
        <v>FY22</v>
      </c>
      <c r="L209" s="14" t="str">
        <f>"Q"&amp;CHOOSE(MONTH(FY20_Published367[[#This Row],[LNTP (6010)]]),3,3,3,4,4,4,1,1,1,2,2,2)</f>
        <v>Q2</v>
      </c>
      <c r="M209" s="42" t="s">
        <v>564</v>
      </c>
      <c r="N209" s="39" t="s">
        <v>591</v>
      </c>
      <c r="O209" s="39" t="s">
        <v>568</v>
      </c>
      <c r="P209" s="39" t="s">
        <v>656</v>
      </c>
      <c r="Q209" s="84" t="e">
        <v>#N/A</v>
      </c>
    </row>
    <row r="210" spans="1:17">
      <c r="A210" s="71" t="s">
        <v>354</v>
      </c>
      <c r="B210" s="32" t="s">
        <v>763</v>
      </c>
      <c r="C210" s="33" t="s">
        <v>319</v>
      </c>
      <c r="D210" s="33" t="s">
        <v>0</v>
      </c>
      <c r="E210" s="46">
        <v>967000</v>
      </c>
      <c r="F210" s="46">
        <v>1650266</v>
      </c>
      <c r="G210" s="42">
        <v>44200.333333333336</v>
      </c>
      <c r="H210" s="38" t="str">
        <f>"FY"&amp;RIGHT(YEAR(DATE(YEAR(FY20_Published367[[#This Row],[Contract Bid - Start (5010)]]),MONTH(FY20_Published367[[#This Row],[Contract Bid - Start (5010)]])+(7-1),1)),2)</f>
        <v>FY21</v>
      </c>
      <c r="I210" s="14" t="str">
        <f>"Q"&amp;CHOOSE(MONTH(FY20_Published367[[#This Row],[Contract Bid - Start (5010)]]),3,3,3,4,4,4,1,1,1,2,2,2)</f>
        <v>Q3</v>
      </c>
      <c r="J210" s="42">
        <v>44379.333333333336</v>
      </c>
      <c r="K210" s="38" t="str">
        <f>"FY"&amp;RIGHT(YEAR(DATE(YEAR(FY20_Published367[[#This Row],[LNTP (6010)]]),MONTH(FY20_Published367[[#This Row],[LNTP (6010)]])+(7-1),1)),2)</f>
        <v>FY22</v>
      </c>
      <c r="L210" s="14" t="str">
        <f>"Q"&amp;CHOOSE(MONTH(FY20_Published367[[#This Row],[LNTP (6010)]]),3,3,3,4,4,4,1,1,1,2,2,2)</f>
        <v>Q1</v>
      </c>
      <c r="M210" s="42" t="s">
        <v>564</v>
      </c>
      <c r="N210" s="39" t="s">
        <v>591</v>
      </c>
      <c r="O210" s="39" t="s">
        <v>568</v>
      </c>
      <c r="P210" s="39" t="s">
        <v>656</v>
      </c>
      <c r="Q210" s="84" t="s">
        <v>808</v>
      </c>
    </row>
    <row r="211" spans="1:17">
      <c r="A211" s="71" t="s">
        <v>351</v>
      </c>
      <c r="B211" s="32" t="s">
        <v>764</v>
      </c>
      <c r="C211" s="33" t="s">
        <v>319</v>
      </c>
      <c r="D211" s="33" t="s">
        <v>0</v>
      </c>
      <c r="E211" s="46">
        <v>572499.99976579496</v>
      </c>
      <c r="F211" s="46">
        <v>978728.99957062502</v>
      </c>
      <c r="G211" s="42">
        <v>44200.333333333336</v>
      </c>
      <c r="H211" s="38" t="str">
        <f>"FY"&amp;RIGHT(YEAR(DATE(YEAR(FY20_Published367[[#This Row],[Contract Bid - Start (5010)]]),MONTH(FY20_Published367[[#This Row],[Contract Bid - Start (5010)]])+(7-1),1)),2)</f>
        <v>FY21</v>
      </c>
      <c r="I211" s="14" t="str">
        <f>"Q"&amp;CHOOSE(MONTH(FY20_Published367[[#This Row],[Contract Bid - Start (5010)]]),3,3,3,4,4,4,1,1,1,2,2,2)</f>
        <v>Q3</v>
      </c>
      <c r="J211" s="42">
        <v>44379.333333333336</v>
      </c>
      <c r="K211" s="38" t="str">
        <f>"FY"&amp;RIGHT(YEAR(DATE(YEAR(FY20_Published367[[#This Row],[LNTP (6010)]]),MONTH(FY20_Published367[[#This Row],[LNTP (6010)]])+(7-1),1)),2)</f>
        <v>FY22</v>
      </c>
      <c r="L211" s="14" t="str">
        <f>"Q"&amp;CHOOSE(MONTH(FY20_Published367[[#This Row],[LNTP (6010)]]),3,3,3,4,4,4,1,1,1,2,2,2)</f>
        <v>Q1</v>
      </c>
      <c r="M211" s="42" t="s">
        <v>564</v>
      </c>
      <c r="N211" s="39" t="s">
        <v>591</v>
      </c>
      <c r="O211" s="39" t="s">
        <v>568</v>
      </c>
      <c r="P211" s="39" t="s">
        <v>656</v>
      </c>
      <c r="Q211" s="84" t="s">
        <v>808</v>
      </c>
    </row>
    <row r="212" spans="1:17">
      <c r="A212" s="71" t="s">
        <v>350</v>
      </c>
      <c r="B212" s="32" t="s">
        <v>765</v>
      </c>
      <c r="C212" s="33" t="s">
        <v>319</v>
      </c>
      <c r="D212" s="33" t="s">
        <v>0</v>
      </c>
      <c r="E212" s="46">
        <v>940999.99933274498</v>
      </c>
      <c r="F212" s="46">
        <v>1561531.99876926</v>
      </c>
      <c r="G212" s="42">
        <v>44200.333333333336</v>
      </c>
      <c r="H212" s="38" t="str">
        <f>"FY"&amp;RIGHT(YEAR(DATE(YEAR(FY20_Published367[[#This Row],[Contract Bid - Start (5010)]]),MONTH(FY20_Published367[[#This Row],[Contract Bid - Start (5010)]])+(7-1),1)),2)</f>
        <v>FY21</v>
      </c>
      <c r="I212" s="14" t="str">
        <f>"Q"&amp;CHOOSE(MONTH(FY20_Published367[[#This Row],[Contract Bid - Start (5010)]]),3,3,3,4,4,4,1,1,1,2,2,2)</f>
        <v>Q3</v>
      </c>
      <c r="J212" s="42">
        <v>44379.333333333336</v>
      </c>
      <c r="K212" s="38" t="str">
        <f>"FY"&amp;RIGHT(YEAR(DATE(YEAR(FY20_Published367[[#This Row],[LNTP (6010)]]),MONTH(FY20_Published367[[#This Row],[LNTP (6010)]])+(7-1),1)),2)</f>
        <v>FY22</v>
      </c>
      <c r="L212" s="14" t="str">
        <f>"Q"&amp;CHOOSE(MONTH(FY20_Published367[[#This Row],[LNTP (6010)]]),3,3,3,4,4,4,1,1,1,2,2,2)</f>
        <v>Q1</v>
      </c>
      <c r="M212" s="42" t="s">
        <v>564</v>
      </c>
      <c r="N212" s="39" t="s">
        <v>591</v>
      </c>
      <c r="O212" s="39" t="s">
        <v>568</v>
      </c>
      <c r="P212" s="39" t="s">
        <v>656</v>
      </c>
      <c r="Q212" s="84" t="s">
        <v>808</v>
      </c>
    </row>
    <row r="213" spans="1:17">
      <c r="A213" s="71" t="s">
        <v>352</v>
      </c>
      <c r="B213" s="32" t="s">
        <v>766</v>
      </c>
      <c r="C213" s="33" t="s">
        <v>319</v>
      </c>
      <c r="D213" s="33" t="s">
        <v>0</v>
      </c>
      <c r="E213" s="46">
        <v>572498.99965650099</v>
      </c>
      <c r="F213" s="46">
        <v>978728.99929913995</v>
      </c>
      <c r="G213" s="42">
        <v>44200.333333333336</v>
      </c>
      <c r="H213" s="38" t="str">
        <f>"FY"&amp;RIGHT(YEAR(DATE(YEAR(FY20_Published367[[#This Row],[Contract Bid - Start (5010)]]),MONTH(FY20_Published367[[#This Row],[Contract Bid - Start (5010)]])+(7-1),1)),2)</f>
        <v>FY21</v>
      </c>
      <c r="I213" s="14" t="str">
        <f>"Q"&amp;CHOOSE(MONTH(FY20_Published367[[#This Row],[Contract Bid - Start (5010)]]),3,3,3,4,4,4,1,1,1,2,2,2)</f>
        <v>Q3</v>
      </c>
      <c r="J213" s="42">
        <v>44378.333333333336</v>
      </c>
      <c r="K213" s="38" t="str">
        <f>"FY"&amp;RIGHT(YEAR(DATE(YEAR(FY20_Published367[[#This Row],[LNTP (6010)]]),MONTH(FY20_Published367[[#This Row],[LNTP (6010)]])+(7-1),1)),2)</f>
        <v>FY22</v>
      </c>
      <c r="L213" s="14" t="str">
        <f>"Q"&amp;CHOOSE(MONTH(FY20_Published367[[#This Row],[LNTP (6010)]]),3,3,3,4,4,4,1,1,1,2,2,2)</f>
        <v>Q1</v>
      </c>
      <c r="M213" s="42" t="s">
        <v>564</v>
      </c>
      <c r="N213" s="39" t="s">
        <v>591</v>
      </c>
      <c r="O213" s="39" t="s">
        <v>568</v>
      </c>
      <c r="P213" s="39" t="s">
        <v>656</v>
      </c>
      <c r="Q213" s="84" t="s">
        <v>808</v>
      </c>
    </row>
    <row r="214" spans="1:17">
      <c r="A214" s="71" t="s">
        <v>503</v>
      </c>
      <c r="B214" s="32" t="s">
        <v>767</v>
      </c>
      <c r="C214" s="60" t="s">
        <v>319</v>
      </c>
      <c r="D214" s="60" t="s">
        <v>0</v>
      </c>
      <c r="E214" s="46">
        <v>680020</v>
      </c>
      <c r="F214" s="61">
        <v>1226999.9996600701</v>
      </c>
      <c r="G214" s="62">
        <v>44273.333333333336</v>
      </c>
      <c r="H214" s="63" t="str">
        <f>"FY"&amp;RIGHT(YEAR(DATE(YEAR(FY20_Published367[[#This Row],[Contract Bid - Start (5010)]]),MONTH(FY20_Published367[[#This Row],[Contract Bid - Start (5010)]])+(7-1),1)),2)</f>
        <v>FY21</v>
      </c>
      <c r="I214" s="64" t="str">
        <f>"Q"&amp;CHOOSE(MONTH(FY20_Published367[[#This Row],[Contract Bid - Start (5010)]]),3,3,3,4,4,4,1,1,1,2,2,2)</f>
        <v>Q3</v>
      </c>
      <c r="J214" s="62">
        <v>44453.333333333336</v>
      </c>
      <c r="K214" s="63" t="str">
        <f>"FY"&amp;RIGHT(YEAR(DATE(YEAR(FY20_Published367[[#This Row],[LNTP (6010)]]),MONTH(FY20_Published367[[#This Row],[LNTP (6010)]])+(7-1),1)),2)</f>
        <v>FY22</v>
      </c>
      <c r="L214" s="64" t="str">
        <f>"Q"&amp;CHOOSE(MONTH(FY20_Published367[[#This Row],[LNTP (6010)]]),3,3,3,4,4,4,1,1,1,2,2,2)</f>
        <v>Q1</v>
      </c>
      <c r="M214" s="42" t="s">
        <v>564</v>
      </c>
      <c r="N214" s="39" t="s">
        <v>591</v>
      </c>
      <c r="O214" s="39" t="s">
        <v>568</v>
      </c>
      <c r="P214" s="39" t="s">
        <v>598</v>
      </c>
      <c r="Q214" s="84" t="e">
        <v>#N/A</v>
      </c>
    </row>
    <row r="215" spans="1:17">
      <c r="A215" s="71" t="s">
        <v>362</v>
      </c>
      <c r="B215" s="32" t="s">
        <v>768</v>
      </c>
      <c r="C215" s="33" t="s">
        <v>267</v>
      </c>
      <c r="D215" s="33" t="s">
        <v>0</v>
      </c>
      <c r="E215" s="46">
        <v>1699899.9958108999</v>
      </c>
      <c r="F215" s="46">
        <v>2844166.9946418498</v>
      </c>
      <c r="G215" s="42">
        <v>43952.333333333336</v>
      </c>
      <c r="H215" s="38" t="str">
        <f>"FY"&amp;RIGHT(YEAR(DATE(YEAR(FY20_Published367[[#This Row],[Contract Bid - Start (5010)]]),MONTH(FY20_Published367[[#This Row],[Contract Bid - Start (5010)]])+(7-1),1)),2)</f>
        <v>FY20</v>
      </c>
      <c r="I215" s="14" t="str">
        <f>"Q"&amp;CHOOSE(MONTH(FY20_Published367[[#This Row],[Contract Bid - Start (5010)]]),3,3,3,4,4,4,1,1,1,2,2,2)</f>
        <v>Q4</v>
      </c>
      <c r="J215" s="42">
        <v>44439.333333333336</v>
      </c>
      <c r="K215" s="38" t="str">
        <f>"FY"&amp;RIGHT(YEAR(DATE(YEAR(FY20_Published367[[#This Row],[LNTP (6010)]]),MONTH(FY20_Published367[[#This Row],[LNTP (6010)]])+(7-1),1)),2)</f>
        <v>FY22</v>
      </c>
      <c r="L215" s="14" t="str">
        <f>"Q"&amp;CHOOSE(MONTH(FY20_Published367[[#This Row],[LNTP (6010)]]),3,3,3,4,4,4,1,1,1,2,2,2)</f>
        <v>Q1</v>
      </c>
      <c r="M215" s="42" t="s">
        <v>565</v>
      </c>
      <c r="N215" s="39" t="s">
        <v>591</v>
      </c>
      <c r="O215" s="39" t="s">
        <v>568</v>
      </c>
      <c r="P215" s="39" t="s">
        <v>573</v>
      </c>
      <c r="Q215" s="84" t="s">
        <v>808</v>
      </c>
    </row>
    <row r="216" spans="1:17">
      <c r="A216" s="69" t="s">
        <v>537</v>
      </c>
      <c r="B216" s="32" t="s">
        <v>769</v>
      </c>
      <c r="C216" s="33" t="s">
        <v>267</v>
      </c>
      <c r="D216" s="33" t="s">
        <v>0</v>
      </c>
      <c r="E216" s="46">
        <v>1172499.9998313601</v>
      </c>
      <c r="F216" s="46">
        <v>1609099.9998310001</v>
      </c>
      <c r="G216" s="42">
        <v>44256.333333333336</v>
      </c>
      <c r="H216" s="38" t="str">
        <f>"FY"&amp;RIGHT(YEAR(DATE(YEAR(FY20_Published367[[#This Row],[Contract Bid - Start (5010)]]),MONTH(FY20_Published367[[#This Row],[Contract Bid - Start (5010)]])+(7-1),1)),2)</f>
        <v>FY21</v>
      </c>
      <c r="I216" s="14" t="str">
        <f>"Q"&amp;CHOOSE(MONTH(FY20_Published367[[#This Row],[Contract Bid - Start (5010)]]),3,3,3,4,4,4,1,1,1,2,2,2)</f>
        <v>Q3</v>
      </c>
      <c r="J216" s="42">
        <v>44440.333333333336</v>
      </c>
      <c r="K216" s="38" t="str">
        <f>"FY"&amp;RIGHT(YEAR(DATE(YEAR(FY20_Published367[[#This Row],[LNTP (6010)]]),MONTH(FY20_Published367[[#This Row],[LNTP (6010)]])+(7-1),1)),2)</f>
        <v>FY22</v>
      </c>
      <c r="L216" s="14" t="str">
        <f>"Q"&amp;CHOOSE(MONTH(FY20_Published367[[#This Row],[LNTP (6010)]]),3,3,3,4,4,4,1,1,1,2,2,2)</f>
        <v>Q1</v>
      </c>
      <c r="M216" s="42" t="s">
        <v>565</v>
      </c>
      <c r="N216" s="39" t="s">
        <v>591</v>
      </c>
      <c r="O216" s="39" t="s">
        <v>568</v>
      </c>
      <c r="P216" s="39" t="s">
        <v>573</v>
      </c>
      <c r="Q216" s="84" t="e">
        <v>#N/A</v>
      </c>
    </row>
    <row r="217" spans="1:17">
      <c r="A217" s="69" t="s">
        <v>364</v>
      </c>
      <c r="B217" s="32" t="s">
        <v>770</v>
      </c>
      <c r="C217" s="33" t="s">
        <v>319</v>
      </c>
      <c r="D217" s="33" t="s">
        <v>0</v>
      </c>
      <c r="E217" s="46">
        <v>1598400</v>
      </c>
      <c r="F217" s="46">
        <v>3026999.99844317</v>
      </c>
      <c r="G217" s="42">
        <v>43832.333333333336</v>
      </c>
      <c r="H217" s="38" t="str">
        <f>"FY"&amp;RIGHT(YEAR(DATE(YEAR(FY20_Published367[[#This Row],[Contract Bid - Start (5010)]]),MONTH(FY20_Published367[[#This Row],[Contract Bid - Start (5010)]])+(7-1),1)),2)</f>
        <v>FY20</v>
      </c>
      <c r="I217" s="14" t="str">
        <f>"Q"&amp;CHOOSE(MONTH(FY20_Published367[[#This Row],[Contract Bid - Start (5010)]]),3,3,3,4,4,4,1,1,1,2,2,2)</f>
        <v>Q3</v>
      </c>
      <c r="J217" s="42">
        <v>44459.333333333336</v>
      </c>
      <c r="K217" s="38" t="str">
        <f>"FY"&amp;RIGHT(YEAR(DATE(YEAR(FY20_Published367[[#This Row],[LNTP (6010)]]),MONTH(FY20_Published367[[#This Row],[LNTP (6010)]])+(7-1),1)),2)</f>
        <v>FY22</v>
      </c>
      <c r="L217" s="14" t="str">
        <f>"Q"&amp;CHOOSE(MONTH(FY20_Published367[[#This Row],[LNTP (6010)]]),3,3,3,4,4,4,1,1,1,2,2,2)</f>
        <v>Q1</v>
      </c>
      <c r="M217" s="42" t="s">
        <v>564</v>
      </c>
      <c r="N217" s="39" t="s">
        <v>591</v>
      </c>
      <c r="O217" s="39" t="s">
        <v>568</v>
      </c>
      <c r="P217" s="39" t="s">
        <v>593</v>
      </c>
      <c r="Q217" s="84" t="s">
        <v>808</v>
      </c>
    </row>
    <row r="218" spans="1:17">
      <c r="A218" s="69" t="s">
        <v>488</v>
      </c>
      <c r="B218" s="32" t="s">
        <v>771</v>
      </c>
      <c r="C218" s="33" t="s">
        <v>319</v>
      </c>
      <c r="D218" s="33" t="s">
        <v>0</v>
      </c>
      <c r="E218" s="46">
        <v>19024999.988584999</v>
      </c>
      <c r="F218" s="46">
        <v>29682999.978888799</v>
      </c>
      <c r="G218" s="42">
        <v>44249.333333333336</v>
      </c>
      <c r="H218" s="38" t="str">
        <f>"FY"&amp;RIGHT(YEAR(DATE(YEAR(FY20_Published367[[#This Row],[Contract Bid - Start (5010)]]),MONTH(FY20_Published367[[#This Row],[Contract Bid - Start (5010)]])+(7-1),1)),2)</f>
        <v>FY21</v>
      </c>
      <c r="I218" s="14" t="str">
        <f>"Q"&amp;CHOOSE(MONTH(FY20_Published367[[#This Row],[Contract Bid - Start (5010)]]),3,3,3,4,4,4,1,1,1,2,2,2)</f>
        <v>Q3</v>
      </c>
      <c r="J218" s="42">
        <v>44431.333333333336</v>
      </c>
      <c r="K218" s="38" t="str">
        <f>"FY"&amp;RIGHT(YEAR(DATE(YEAR(FY20_Published367[[#This Row],[LNTP (6010)]]),MONTH(FY20_Published367[[#This Row],[LNTP (6010)]])+(7-1),1)),2)</f>
        <v>FY22</v>
      </c>
      <c r="L218" s="14" t="str">
        <f>"Q"&amp;CHOOSE(MONTH(FY20_Published367[[#This Row],[LNTP (6010)]]),3,3,3,4,4,4,1,1,1,2,2,2)</f>
        <v>Q1</v>
      </c>
      <c r="M218" s="42" t="s">
        <v>564</v>
      </c>
      <c r="N218" s="39" t="s">
        <v>591</v>
      </c>
      <c r="O218" s="39" t="s">
        <v>568</v>
      </c>
      <c r="P218" s="39" t="s">
        <v>593</v>
      </c>
      <c r="Q218" s="84" t="e">
        <v>#N/A</v>
      </c>
    </row>
    <row r="219" spans="1:17">
      <c r="A219" s="69" t="s">
        <v>408</v>
      </c>
      <c r="B219" s="32" t="s">
        <v>772</v>
      </c>
      <c r="C219" s="33" t="s">
        <v>263</v>
      </c>
      <c r="D219" s="33" t="s">
        <v>0</v>
      </c>
      <c r="E219" s="46">
        <v>700000</v>
      </c>
      <c r="F219" s="46">
        <v>1129999.9998818999</v>
      </c>
      <c r="G219" s="42">
        <v>44454.333333333336</v>
      </c>
      <c r="H219" s="38" t="str">
        <f>"FY"&amp;RIGHT(YEAR(DATE(YEAR(FY20_Published367[[#This Row],[Contract Bid - Start (5010)]]),MONTH(FY20_Published367[[#This Row],[Contract Bid - Start (5010)]])+(7-1),1)),2)</f>
        <v>FY22</v>
      </c>
      <c r="I219" s="14" t="str">
        <f>"Q"&amp;CHOOSE(MONTH(FY20_Published367[[#This Row],[Contract Bid - Start (5010)]]),3,3,3,4,4,4,1,1,1,2,2,2)</f>
        <v>Q1</v>
      </c>
      <c r="J219" s="42">
        <v>44648.333333333336</v>
      </c>
      <c r="K219" s="38" t="str">
        <f>"FY"&amp;RIGHT(YEAR(DATE(YEAR(FY20_Published367[[#This Row],[LNTP (6010)]]),MONTH(FY20_Published367[[#This Row],[LNTP (6010)]])+(7-1),1)),2)</f>
        <v>FY22</v>
      </c>
      <c r="L219" s="14" t="str">
        <f>"Q"&amp;CHOOSE(MONTH(FY20_Published367[[#This Row],[LNTP (6010)]]),3,3,3,4,4,4,1,1,1,2,2,2)</f>
        <v>Q3</v>
      </c>
      <c r="M219" s="42" t="s">
        <v>565</v>
      </c>
      <c r="N219" s="39" t="s">
        <v>591</v>
      </c>
      <c r="O219" s="39" t="s">
        <v>568</v>
      </c>
      <c r="P219" s="39" t="s">
        <v>594</v>
      </c>
      <c r="Q219" s="84" t="e">
        <v>#N/A</v>
      </c>
    </row>
    <row r="220" spans="1:17">
      <c r="A220" s="71" t="s">
        <v>144</v>
      </c>
      <c r="B220" s="32" t="s">
        <v>773</v>
      </c>
      <c r="C220" s="33" t="s">
        <v>263</v>
      </c>
      <c r="D220" s="33" t="s">
        <v>0</v>
      </c>
      <c r="E220" s="46">
        <v>1585999.949248</v>
      </c>
      <c r="F220" s="46">
        <v>2168870.8734275601</v>
      </c>
      <c r="G220" s="42">
        <v>43851.333333333336</v>
      </c>
      <c r="H220" s="38" t="str">
        <f>"FY"&amp;RIGHT(YEAR(DATE(YEAR(FY20_Published367[[#This Row],[Contract Bid - Start (5010)]]),MONTH(FY20_Published367[[#This Row],[Contract Bid - Start (5010)]])+(7-1),1)),2)</f>
        <v>FY20</v>
      </c>
      <c r="I220" s="14" t="str">
        <f>"Q"&amp;CHOOSE(MONTH(FY20_Published367[[#This Row],[Contract Bid - Start (5010)]]),3,3,3,4,4,4,1,1,1,2,2,2)</f>
        <v>Q3</v>
      </c>
      <c r="J220" s="42">
        <v>43973.333333333336</v>
      </c>
      <c r="K220" s="38" t="str">
        <f>"FY"&amp;RIGHT(YEAR(DATE(YEAR(FY20_Published367[[#This Row],[LNTP (6010)]]),MONTH(FY20_Published367[[#This Row],[LNTP (6010)]])+(7-1),1)),2)</f>
        <v>FY20</v>
      </c>
      <c r="L220" s="14" t="str">
        <f>"Q"&amp;CHOOSE(MONTH(FY20_Published367[[#This Row],[LNTP (6010)]]),3,3,3,4,4,4,1,1,1,2,2,2)</f>
        <v>Q4</v>
      </c>
      <c r="M220" s="42" t="s">
        <v>565</v>
      </c>
      <c r="N220" s="39" t="s">
        <v>591</v>
      </c>
      <c r="O220" s="39" t="s">
        <v>569</v>
      </c>
      <c r="P220" s="39" t="s">
        <v>594</v>
      </c>
      <c r="Q220" s="84" t="s">
        <v>808</v>
      </c>
    </row>
    <row r="221" spans="1:17">
      <c r="A221" s="69" t="s">
        <v>470</v>
      </c>
      <c r="B221" s="32" t="s">
        <v>774</v>
      </c>
      <c r="C221" s="33" t="s">
        <v>319</v>
      </c>
      <c r="D221" s="33" t="s">
        <v>0</v>
      </c>
      <c r="E221" s="46">
        <v>1028699.99964931</v>
      </c>
      <c r="F221" s="46">
        <v>1455999.99923106</v>
      </c>
      <c r="G221" s="42">
        <v>44348.333333333336</v>
      </c>
      <c r="H221" s="38" t="str">
        <f>"FY"&amp;RIGHT(YEAR(DATE(YEAR(FY20_Published367[[#This Row],[Contract Bid - Start (5010)]]),MONTH(FY20_Published367[[#This Row],[Contract Bid - Start (5010)]])+(7-1),1)),2)</f>
        <v>FY21</v>
      </c>
      <c r="I221" s="14" t="str">
        <f>"Q"&amp;CHOOSE(MONTH(FY20_Published367[[#This Row],[Contract Bid - Start (5010)]]),3,3,3,4,4,4,1,1,1,2,2,2)</f>
        <v>Q4</v>
      </c>
      <c r="J221" s="42">
        <v>44564.333333333336</v>
      </c>
      <c r="K221" s="38" t="str">
        <f>"FY"&amp;RIGHT(YEAR(DATE(YEAR(FY20_Published367[[#This Row],[LNTP (6010)]]),MONTH(FY20_Published367[[#This Row],[LNTP (6010)]])+(7-1),1)),2)</f>
        <v>FY22</v>
      </c>
      <c r="L221" s="14" t="str">
        <f>"Q"&amp;CHOOSE(MONTH(FY20_Published367[[#This Row],[LNTP (6010)]]),3,3,3,4,4,4,1,1,1,2,2,2)</f>
        <v>Q3</v>
      </c>
      <c r="M221" s="42" t="s">
        <v>564</v>
      </c>
      <c r="N221" s="39" t="s">
        <v>591</v>
      </c>
      <c r="O221" s="39" t="s">
        <v>568</v>
      </c>
      <c r="P221" s="39" t="s">
        <v>592</v>
      </c>
      <c r="Q221" s="84" t="e">
        <v>#N/A</v>
      </c>
    </row>
    <row r="222" spans="1:17">
      <c r="A222" s="69" t="s">
        <v>458</v>
      </c>
      <c r="B222" s="32" t="s">
        <v>775</v>
      </c>
      <c r="C222" s="33" t="s">
        <v>319</v>
      </c>
      <c r="D222" s="33" t="s">
        <v>0</v>
      </c>
      <c r="E222" s="46">
        <v>319999.99934060598</v>
      </c>
      <c r="F222" s="46">
        <v>834999.99576333305</v>
      </c>
      <c r="G222" s="42">
        <v>44195.333333333336</v>
      </c>
      <c r="H222" s="38" t="str">
        <f>"FY"&amp;RIGHT(YEAR(DATE(YEAR(FY20_Published367[[#This Row],[Contract Bid - Start (5010)]]),MONTH(FY20_Published367[[#This Row],[Contract Bid - Start (5010)]])+(7-1),1)),2)</f>
        <v>FY21</v>
      </c>
      <c r="I222" s="14" t="str">
        <f>"Q"&amp;CHOOSE(MONTH(FY20_Published367[[#This Row],[Contract Bid - Start (5010)]]),3,3,3,4,4,4,1,1,1,2,2,2)</f>
        <v>Q2</v>
      </c>
      <c r="J222" s="42">
        <v>44378.333333333336</v>
      </c>
      <c r="K222" s="38" t="str">
        <f>"FY"&amp;RIGHT(YEAR(DATE(YEAR(FY20_Published367[[#This Row],[LNTP (6010)]]),MONTH(FY20_Published367[[#This Row],[LNTP (6010)]])+(7-1),1)),2)</f>
        <v>FY22</v>
      </c>
      <c r="L222" s="14" t="str">
        <f>"Q"&amp;CHOOSE(MONTH(FY20_Published367[[#This Row],[LNTP (6010)]]),3,3,3,4,4,4,1,1,1,2,2,2)</f>
        <v>Q1</v>
      </c>
      <c r="M222" s="42" t="s">
        <v>564</v>
      </c>
      <c r="N222" s="39" t="s">
        <v>591</v>
      </c>
      <c r="O222" s="39" t="s">
        <v>568</v>
      </c>
      <c r="P222" s="39" t="s">
        <v>592</v>
      </c>
      <c r="Q222" s="84" t="e">
        <v>#N/A</v>
      </c>
    </row>
    <row r="223" spans="1:17">
      <c r="A223" s="69" t="s">
        <v>471</v>
      </c>
      <c r="B223" s="32" t="s">
        <v>776</v>
      </c>
      <c r="C223" s="33" t="s">
        <v>319</v>
      </c>
      <c r="D223" s="33" t="s">
        <v>0</v>
      </c>
      <c r="E223" s="46">
        <v>2399999.9994981801</v>
      </c>
      <c r="F223" s="46">
        <v>3999999.9992789701</v>
      </c>
      <c r="G223" s="42">
        <v>44200.333333333336</v>
      </c>
      <c r="H223" s="38" t="str">
        <f>"FY"&amp;RIGHT(YEAR(DATE(YEAR(FY20_Published367[[#This Row],[Contract Bid - Start (5010)]]),MONTH(FY20_Published367[[#This Row],[Contract Bid - Start (5010)]])+(7-1),1)),2)</f>
        <v>FY21</v>
      </c>
      <c r="I223" s="14" t="str">
        <f>"Q"&amp;CHOOSE(MONTH(FY20_Published367[[#This Row],[Contract Bid - Start (5010)]]),3,3,3,4,4,4,1,1,1,2,2,2)</f>
        <v>Q3</v>
      </c>
      <c r="J223" s="42">
        <v>44383.333333333336</v>
      </c>
      <c r="K223" s="38" t="str">
        <f>"FY"&amp;RIGHT(YEAR(DATE(YEAR(FY20_Published367[[#This Row],[LNTP (6010)]]),MONTH(FY20_Published367[[#This Row],[LNTP (6010)]])+(7-1),1)),2)</f>
        <v>FY22</v>
      </c>
      <c r="L223" s="14" t="str">
        <f>"Q"&amp;CHOOSE(MONTH(FY20_Published367[[#This Row],[LNTP (6010)]]),3,3,3,4,4,4,1,1,1,2,2,2)</f>
        <v>Q1</v>
      </c>
      <c r="M223" s="42" t="s">
        <v>564</v>
      </c>
      <c r="N223" s="39" t="s">
        <v>591</v>
      </c>
      <c r="O223" s="39" t="s">
        <v>568</v>
      </c>
      <c r="P223" s="39" t="s">
        <v>592</v>
      </c>
      <c r="Q223" s="84" t="s">
        <v>808</v>
      </c>
    </row>
    <row r="224" spans="1:17">
      <c r="A224" s="69" t="s">
        <v>483</v>
      </c>
      <c r="B224" s="32" t="s">
        <v>777</v>
      </c>
      <c r="C224" s="33" t="s">
        <v>319</v>
      </c>
      <c r="D224" s="33" t="s">
        <v>778</v>
      </c>
      <c r="E224" s="46">
        <v>1169104</v>
      </c>
      <c r="F224" s="46">
        <v>2267766.99910601</v>
      </c>
      <c r="G224" s="42">
        <v>44341.333333333336</v>
      </c>
      <c r="H224" s="38" t="str">
        <f>"FY"&amp;RIGHT(YEAR(DATE(YEAR(FY20_Published367[[#This Row],[Contract Bid - Start (5010)]]),MONTH(FY20_Published367[[#This Row],[Contract Bid - Start (5010)]])+(7-1),1)),2)</f>
        <v>FY21</v>
      </c>
      <c r="I224" s="14" t="str">
        <f>"Q"&amp;CHOOSE(MONTH(FY20_Published367[[#This Row],[Contract Bid - Start (5010)]]),3,3,3,4,4,4,1,1,1,2,2,2)</f>
        <v>Q4</v>
      </c>
      <c r="J224" s="42">
        <v>44482.333333333336</v>
      </c>
      <c r="K224" s="38" t="str">
        <f>"FY"&amp;RIGHT(YEAR(DATE(YEAR(FY20_Published367[[#This Row],[LNTP (6010)]]),MONTH(FY20_Published367[[#This Row],[LNTP (6010)]])+(7-1),1)),2)</f>
        <v>FY22</v>
      </c>
      <c r="L224" s="14" t="str">
        <f>"Q"&amp;CHOOSE(MONTH(FY20_Published367[[#This Row],[LNTP (6010)]]),3,3,3,4,4,4,1,1,1,2,2,2)</f>
        <v>Q2</v>
      </c>
      <c r="M224" s="42" t="s">
        <v>564</v>
      </c>
      <c r="N224" s="39" t="s">
        <v>591</v>
      </c>
      <c r="O224" s="39" t="s">
        <v>568</v>
      </c>
      <c r="P224" s="39" t="s">
        <v>592</v>
      </c>
      <c r="Q224" s="84" t="e">
        <v>#N/A</v>
      </c>
    </row>
    <row r="225" spans="1:17">
      <c r="A225" s="69" t="s">
        <v>547</v>
      </c>
      <c r="B225" s="32" t="s">
        <v>779</v>
      </c>
      <c r="C225" s="33" t="s">
        <v>265</v>
      </c>
      <c r="D225" s="33" t="s">
        <v>249</v>
      </c>
      <c r="E225" s="46">
        <v>3020000</v>
      </c>
      <c r="F225" s="46">
        <v>4132073.89485909</v>
      </c>
      <c r="G225" s="42">
        <v>44193.333333333336</v>
      </c>
      <c r="H225" s="38" t="str">
        <f>"FY"&amp;RIGHT(YEAR(DATE(YEAR(FY20_Published367[[#This Row],[Contract Bid - Start (5010)]]),MONTH(FY20_Published367[[#This Row],[Contract Bid - Start (5010)]])+(7-1),1)),2)</f>
        <v>FY21</v>
      </c>
      <c r="I225" s="14" t="str">
        <f>"Q"&amp;CHOOSE(MONTH(FY20_Published367[[#This Row],[Contract Bid - Start (5010)]]),3,3,3,4,4,4,1,1,1,2,2,2)</f>
        <v>Q2</v>
      </c>
      <c r="J225" s="42">
        <v>44502.333333333336</v>
      </c>
      <c r="K225" s="38" t="str">
        <f>"FY"&amp;RIGHT(YEAR(DATE(YEAR(FY20_Published367[[#This Row],[LNTP (6010)]]),MONTH(FY20_Published367[[#This Row],[LNTP (6010)]])+(7-1),1)),2)</f>
        <v>FY22</v>
      </c>
      <c r="L225" s="14" t="str">
        <f>"Q"&amp;CHOOSE(MONTH(FY20_Published367[[#This Row],[LNTP (6010)]]),3,3,3,4,4,4,1,1,1,2,2,2)</f>
        <v>Q2</v>
      </c>
      <c r="M225" s="42" t="s">
        <v>565</v>
      </c>
      <c r="N225" s="39" t="s">
        <v>591</v>
      </c>
      <c r="O225" s="39" t="s">
        <v>568</v>
      </c>
      <c r="P225" s="39" t="s">
        <v>600</v>
      </c>
      <c r="Q225" s="84" t="e">
        <v>#N/A</v>
      </c>
    </row>
    <row r="226" spans="1:17">
      <c r="A226" s="103" t="s">
        <v>132</v>
      </c>
      <c r="B226" s="32" t="s">
        <v>228</v>
      </c>
      <c r="C226" s="33" t="s">
        <v>327</v>
      </c>
      <c r="D226" s="33" t="s">
        <v>0</v>
      </c>
      <c r="E226" s="46">
        <v>38249.999721818203</v>
      </c>
      <c r="F226" s="46">
        <v>44999.999721818203</v>
      </c>
      <c r="G226" s="42">
        <v>43864.333333333336</v>
      </c>
      <c r="H226" s="38" t="str">
        <f>"FY"&amp;RIGHT(YEAR(DATE(YEAR(FY20_Published367[[#This Row],[Contract Bid - Start (5010)]]),MONTH(FY20_Published367[[#This Row],[Contract Bid - Start (5010)]])+(7-1),1)),2)</f>
        <v>FY20</v>
      </c>
      <c r="I226" s="14" t="str">
        <f>"Q"&amp;CHOOSE(MONTH(FY20_Published367[[#This Row],[Contract Bid - Start (5010)]]),3,3,3,4,4,4,1,1,1,2,2,2)</f>
        <v>Q3</v>
      </c>
      <c r="J226" s="42">
        <v>43958.333333333336</v>
      </c>
      <c r="K226" s="38" t="str">
        <f>"FY"&amp;RIGHT(YEAR(DATE(YEAR(FY20_Published367[[#This Row],[LNTP (6010)]]),MONTH(FY20_Published367[[#This Row],[LNTP (6010)]])+(7-1),1)),2)</f>
        <v>FY20</v>
      </c>
      <c r="L226" s="14" t="str">
        <f>"Q"&amp;CHOOSE(MONTH(FY20_Published367[[#This Row],[LNTP (6010)]]),3,3,3,4,4,4,1,1,1,2,2,2)</f>
        <v>Q4</v>
      </c>
      <c r="M226" s="42" t="s">
        <v>565</v>
      </c>
      <c r="N226" s="39" t="s">
        <v>591</v>
      </c>
      <c r="O226" s="39" t="s">
        <v>567</v>
      </c>
      <c r="P226" s="39" t="s">
        <v>602</v>
      </c>
      <c r="Q226" s="84" t="s">
        <v>807</v>
      </c>
    </row>
    <row r="227" spans="1:17">
      <c r="A227" s="79" t="s">
        <v>1</v>
      </c>
      <c r="B227" s="32" t="s">
        <v>208</v>
      </c>
      <c r="C227" s="33" t="s">
        <v>264</v>
      </c>
      <c r="D227" s="33" t="s">
        <v>0</v>
      </c>
      <c r="E227" s="46">
        <v>10436000</v>
      </c>
      <c r="F227" s="46">
        <v>13438691.127123101</v>
      </c>
      <c r="G227" s="42">
        <v>43549.333333333336</v>
      </c>
      <c r="H227" s="38" t="str">
        <f>"FY"&amp;RIGHT(YEAR(DATE(YEAR(FY20_Published367[[#This Row],[Contract Bid - Start (5010)]]),MONTH(FY20_Published367[[#This Row],[Contract Bid - Start (5010)]])+(7-1),1)),2)</f>
        <v>FY19</v>
      </c>
      <c r="I227" s="14" t="str">
        <f>"Q"&amp;CHOOSE(MONTH(FY20_Published367[[#This Row],[Contract Bid - Start (5010)]]),3,3,3,4,4,4,1,1,1,2,2,2)</f>
        <v>Q3</v>
      </c>
      <c r="J227" s="42">
        <v>43864.333333333336</v>
      </c>
      <c r="K227" s="38" t="str">
        <f>"FY"&amp;RIGHT(YEAR(DATE(YEAR(FY20_Published367[[#This Row],[LNTP (6010)]]),MONTH(FY20_Published367[[#This Row],[LNTP (6010)]])+(7-1),1)),2)</f>
        <v>FY20</v>
      </c>
      <c r="L227" s="14" t="str">
        <f>"Q"&amp;CHOOSE(MONTH(FY20_Published367[[#This Row],[LNTP (6010)]]),3,3,3,4,4,4,1,1,1,2,2,2)</f>
        <v>Q3</v>
      </c>
      <c r="M227" s="42" t="s">
        <v>565</v>
      </c>
      <c r="N227" s="39" t="s">
        <v>591</v>
      </c>
      <c r="O227" s="39" t="s">
        <v>567</v>
      </c>
      <c r="P227" s="39" t="s">
        <v>600</v>
      </c>
      <c r="Q227" s="84" t="s">
        <v>807</v>
      </c>
    </row>
    <row r="228" spans="1:17">
      <c r="A228" s="79" t="s">
        <v>9</v>
      </c>
      <c r="B228" s="32" t="s">
        <v>209</v>
      </c>
      <c r="C228" s="33" t="s">
        <v>264</v>
      </c>
      <c r="D228" s="33" t="s">
        <v>0</v>
      </c>
      <c r="E228" s="46">
        <v>6403000</v>
      </c>
      <c r="F228" s="46">
        <v>8586546.6182295699</v>
      </c>
      <c r="G228" s="42">
        <v>43549.333333333336</v>
      </c>
      <c r="H228" s="38" t="str">
        <f>"FY"&amp;RIGHT(YEAR(DATE(YEAR(FY20_Published367[[#This Row],[Contract Bid - Start (5010)]]),MONTH(FY20_Published367[[#This Row],[Contract Bid - Start (5010)]])+(7-1),1)),2)</f>
        <v>FY19</v>
      </c>
      <c r="I228" s="14" t="str">
        <f>"Q"&amp;CHOOSE(MONTH(FY20_Published367[[#This Row],[Contract Bid - Start (5010)]]),3,3,3,4,4,4,1,1,1,2,2,2)</f>
        <v>Q3</v>
      </c>
      <c r="J228" s="42">
        <v>43864.333333333336</v>
      </c>
      <c r="K228" s="38" t="str">
        <f>"FY"&amp;RIGHT(YEAR(DATE(YEAR(FY20_Published367[[#This Row],[LNTP (6010)]]),MONTH(FY20_Published367[[#This Row],[LNTP (6010)]])+(7-1),1)),2)</f>
        <v>FY20</v>
      </c>
      <c r="L228" s="14" t="str">
        <f>"Q"&amp;CHOOSE(MONTH(FY20_Published367[[#This Row],[LNTP (6010)]]),3,3,3,4,4,4,1,1,1,2,2,2)</f>
        <v>Q3</v>
      </c>
      <c r="M228" s="42" t="s">
        <v>565</v>
      </c>
      <c r="N228" s="39" t="s">
        <v>591</v>
      </c>
      <c r="O228" s="39" t="s">
        <v>567</v>
      </c>
      <c r="P228" s="39" t="s">
        <v>600</v>
      </c>
      <c r="Q228" s="84" t="s">
        <v>807</v>
      </c>
    </row>
    <row r="229" spans="1:17">
      <c r="A229" s="71" t="s">
        <v>284</v>
      </c>
      <c r="B229" s="32" t="s">
        <v>309</v>
      </c>
      <c r="C229" s="33" t="s">
        <v>264</v>
      </c>
      <c r="D229" s="33" t="s">
        <v>0</v>
      </c>
      <c r="E229" s="46">
        <v>6389000</v>
      </c>
      <c r="F229" s="46">
        <v>8517999.9988667294</v>
      </c>
      <c r="G229" s="42">
        <v>43888.333333333336</v>
      </c>
      <c r="H229" s="38" t="str">
        <f>"FY"&amp;RIGHT(YEAR(DATE(YEAR(FY20_Published367[[#This Row],[Contract Bid - Start (5010)]]),MONTH(FY20_Published367[[#This Row],[Contract Bid - Start (5010)]])+(7-1),1)),2)</f>
        <v>FY20</v>
      </c>
      <c r="I229" s="14" t="str">
        <f>"Q"&amp;CHOOSE(MONTH(FY20_Published367[[#This Row],[Contract Bid - Start (5010)]]),3,3,3,4,4,4,1,1,1,2,2,2)</f>
        <v>Q3</v>
      </c>
      <c r="J229" s="42">
        <v>44006.333333333336</v>
      </c>
      <c r="K229" s="38" t="str">
        <f>"FY"&amp;RIGHT(YEAR(DATE(YEAR(FY20_Published367[[#This Row],[LNTP (6010)]]),MONTH(FY20_Published367[[#This Row],[LNTP (6010)]])+(7-1),1)),2)</f>
        <v>FY20</v>
      </c>
      <c r="L229" s="14" t="str">
        <f>"Q"&amp;CHOOSE(MONTH(FY20_Published367[[#This Row],[LNTP (6010)]]),3,3,3,4,4,4,1,1,1,2,2,2)</f>
        <v>Q4</v>
      </c>
      <c r="M229" s="42" t="s">
        <v>565</v>
      </c>
      <c r="N229" s="39" t="s">
        <v>591</v>
      </c>
      <c r="O229" s="39" t="s">
        <v>567</v>
      </c>
      <c r="P229" s="39" t="s">
        <v>597</v>
      </c>
      <c r="Q229" s="84" t="s">
        <v>807</v>
      </c>
    </row>
    <row r="230" spans="1:17">
      <c r="A230" s="71" t="s">
        <v>285</v>
      </c>
      <c r="B230" s="32" t="s">
        <v>310</v>
      </c>
      <c r="C230" s="33" t="s">
        <v>264</v>
      </c>
      <c r="D230" s="33" t="s">
        <v>0</v>
      </c>
      <c r="E230" s="46">
        <v>7071000</v>
      </c>
      <c r="F230" s="46">
        <v>9427999.9983684309</v>
      </c>
      <c r="G230" s="42">
        <v>43888.333333333336</v>
      </c>
      <c r="H230" s="38" t="str">
        <f>"FY"&amp;RIGHT(YEAR(DATE(YEAR(FY20_Published367[[#This Row],[Contract Bid - Start (5010)]]),MONTH(FY20_Published367[[#This Row],[Contract Bid - Start (5010)]])+(7-1),1)),2)</f>
        <v>FY20</v>
      </c>
      <c r="I230" s="14" t="str">
        <f>"Q"&amp;CHOOSE(MONTH(FY20_Published367[[#This Row],[Contract Bid - Start (5010)]]),3,3,3,4,4,4,1,1,1,2,2,2)</f>
        <v>Q3</v>
      </c>
      <c r="J230" s="42">
        <v>44006.333333333336</v>
      </c>
      <c r="K230" s="38" t="str">
        <f>"FY"&amp;RIGHT(YEAR(DATE(YEAR(FY20_Published367[[#This Row],[LNTP (6010)]]),MONTH(FY20_Published367[[#This Row],[LNTP (6010)]])+(7-1),1)),2)</f>
        <v>FY20</v>
      </c>
      <c r="L230" s="14" t="str">
        <f>"Q"&amp;CHOOSE(MONTH(FY20_Published367[[#This Row],[LNTP (6010)]]),3,3,3,4,4,4,1,1,1,2,2,2)</f>
        <v>Q4</v>
      </c>
      <c r="M230" s="42" t="s">
        <v>565</v>
      </c>
      <c r="N230" s="39" t="s">
        <v>591</v>
      </c>
      <c r="O230" s="39" t="s">
        <v>567</v>
      </c>
      <c r="P230" s="39" t="s">
        <v>597</v>
      </c>
      <c r="Q230" s="84" t="s">
        <v>807</v>
      </c>
    </row>
    <row r="231" spans="1:17">
      <c r="A231" s="71" t="s">
        <v>120</v>
      </c>
      <c r="B231" s="32" t="s">
        <v>188</v>
      </c>
      <c r="C231" s="33" t="s">
        <v>265</v>
      </c>
      <c r="D231" s="33" t="s">
        <v>0</v>
      </c>
      <c r="E231" s="46">
        <v>1708355.9497996899</v>
      </c>
      <c r="F231" s="46">
        <v>2819294.5727317301</v>
      </c>
      <c r="G231" s="42">
        <v>43671.333333333336</v>
      </c>
      <c r="H231" s="38" t="str">
        <f>"FY"&amp;RIGHT(YEAR(DATE(YEAR(FY20_Published367[[#This Row],[Contract Bid - Start (5010)]]),MONTH(FY20_Published367[[#This Row],[Contract Bid - Start (5010)]])+(7-1),1)),2)</f>
        <v>FY20</v>
      </c>
      <c r="I231" s="14" t="str">
        <f>"Q"&amp;CHOOSE(MONTH(FY20_Published367[[#This Row],[Contract Bid - Start (5010)]]),3,3,3,4,4,4,1,1,1,2,2,2)</f>
        <v>Q1</v>
      </c>
      <c r="J231" s="42">
        <v>43808.333333333336</v>
      </c>
      <c r="K231" s="38" t="str">
        <f>"FY"&amp;RIGHT(YEAR(DATE(YEAR(FY20_Published367[[#This Row],[LNTP (6010)]]),MONTH(FY20_Published367[[#This Row],[LNTP (6010)]])+(7-1),1)),2)</f>
        <v>FY20</v>
      </c>
      <c r="L231" s="14" t="str">
        <f>"Q"&amp;CHOOSE(MONTH(FY20_Published367[[#This Row],[LNTP (6010)]]),3,3,3,4,4,4,1,1,1,2,2,2)</f>
        <v>Q2</v>
      </c>
      <c r="M231" s="42" t="s">
        <v>565</v>
      </c>
      <c r="N231" s="39" t="s">
        <v>591</v>
      </c>
      <c r="O231" s="39" t="s">
        <v>567</v>
      </c>
      <c r="P231" s="39" t="s">
        <v>579</v>
      </c>
      <c r="Q231" s="84" t="s">
        <v>806</v>
      </c>
    </row>
    <row r="232" spans="1:17">
      <c r="A232" s="71" t="s">
        <v>88</v>
      </c>
      <c r="B232" s="32" t="s">
        <v>187</v>
      </c>
      <c r="C232" s="33" t="s">
        <v>265</v>
      </c>
      <c r="D232" s="33" t="s">
        <v>0</v>
      </c>
      <c r="E232" s="46">
        <v>1101094</v>
      </c>
      <c r="F232" s="46">
        <v>1801836.95250503</v>
      </c>
      <c r="G232" s="42">
        <v>43671</v>
      </c>
      <c r="H232" s="38" t="str">
        <f>"FY"&amp;RIGHT(YEAR(DATE(YEAR(FY20_Published367[[#This Row],[Contract Bid - Start (5010)]]),MONTH(FY20_Published367[[#This Row],[Contract Bid - Start (5010)]])+(7-1),1)),2)</f>
        <v>FY20</v>
      </c>
      <c r="I232" s="14" t="str">
        <f>"Q"&amp;CHOOSE(MONTH(FY20_Published367[[#This Row],[Contract Bid - Start (5010)]]),3,3,3,4,4,4,1,1,1,2,2,2)</f>
        <v>Q1</v>
      </c>
      <c r="J232" s="42">
        <v>43808.333333333336</v>
      </c>
      <c r="K232" s="38" t="str">
        <f>"FY"&amp;RIGHT(YEAR(DATE(YEAR(FY20_Published367[[#This Row],[LNTP (6010)]]),MONTH(FY20_Published367[[#This Row],[LNTP (6010)]])+(7-1),1)),2)</f>
        <v>FY20</v>
      </c>
      <c r="L232" s="14" t="str">
        <f>"Q"&amp;CHOOSE(MONTH(FY20_Published367[[#This Row],[LNTP (6010)]]),3,3,3,4,4,4,1,1,1,2,2,2)</f>
        <v>Q2</v>
      </c>
      <c r="M232" s="42" t="s">
        <v>565</v>
      </c>
      <c r="N232" s="39" t="s">
        <v>591</v>
      </c>
      <c r="O232" s="39" t="s">
        <v>567</v>
      </c>
      <c r="P232" s="39" t="s">
        <v>579</v>
      </c>
      <c r="Q232" s="84" t="s">
        <v>806</v>
      </c>
    </row>
    <row r="233" spans="1:17">
      <c r="A233" s="71" t="s">
        <v>148</v>
      </c>
      <c r="B233" s="32" t="s">
        <v>152</v>
      </c>
      <c r="C233" s="33" t="s">
        <v>264</v>
      </c>
      <c r="D233" s="33" t="s">
        <v>0</v>
      </c>
      <c r="E233" s="46">
        <v>2361197.9994741199</v>
      </c>
      <c r="F233" s="46">
        <v>3347431.9825491002</v>
      </c>
      <c r="G233" s="42">
        <v>43833.333333333336</v>
      </c>
      <c r="H233" s="38" t="str">
        <f>"FY"&amp;RIGHT(YEAR(DATE(YEAR(FY20_Published367[[#This Row],[Contract Bid - Start (5010)]]),MONTH(FY20_Published367[[#This Row],[Contract Bid - Start (5010)]])+(7-1),1)),2)</f>
        <v>FY20</v>
      </c>
      <c r="I233" s="14" t="str">
        <f>"Q"&amp;CHOOSE(MONTH(FY20_Published367[[#This Row],[Contract Bid - Start (5010)]]),3,3,3,4,4,4,1,1,1,2,2,2)</f>
        <v>Q3</v>
      </c>
      <c r="J233" s="42">
        <v>43997.333333333336</v>
      </c>
      <c r="K233" s="38" t="str">
        <f>"FY"&amp;RIGHT(YEAR(DATE(YEAR(FY20_Published367[[#This Row],[LNTP (6010)]]),MONTH(FY20_Published367[[#This Row],[LNTP (6010)]])+(7-1),1)),2)</f>
        <v>FY20</v>
      </c>
      <c r="L233" s="14" t="str">
        <f>"Q"&amp;CHOOSE(MONTH(FY20_Published367[[#This Row],[LNTP (6010)]]),3,3,3,4,4,4,1,1,1,2,2,2)</f>
        <v>Q4</v>
      </c>
      <c r="M233" s="42" t="s">
        <v>565</v>
      </c>
      <c r="N233" s="39" t="s">
        <v>591</v>
      </c>
      <c r="O233" s="39" t="s">
        <v>567</v>
      </c>
      <c r="P233" s="39" t="s">
        <v>579</v>
      </c>
      <c r="Q233" s="84" t="s">
        <v>807</v>
      </c>
    </row>
    <row r="234" spans="1:17">
      <c r="A234" s="71" t="s">
        <v>95</v>
      </c>
      <c r="B234" s="32" t="s">
        <v>151</v>
      </c>
      <c r="C234" s="33" t="s">
        <v>265</v>
      </c>
      <c r="D234" s="33" t="s">
        <v>0</v>
      </c>
      <c r="E234" s="46">
        <v>2841405.9970493498</v>
      </c>
      <c r="F234" s="46">
        <v>3771727.9734343202</v>
      </c>
      <c r="G234" s="42">
        <v>43837.333333333336</v>
      </c>
      <c r="H234" s="38" t="str">
        <f>"FY"&amp;RIGHT(YEAR(DATE(YEAR(FY20_Published367[[#This Row],[Contract Bid - Start (5010)]]),MONTH(FY20_Published367[[#This Row],[Contract Bid - Start (5010)]])+(7-1),1)),2)</f>
        <v>FY20</v>
      </c>
      <c r="I234" s="14" t="str">
        <f>"Q"&amp;CHOOSE(MONTH(FY20_Published367[[#This Row],[Contract Bid - Start (5010)]]),3,3,3,4,4,4,1,1,1,2,2,2)</f>
        <v>Q3</v>
      </c>
      <c r="J234" s="42">
        <v>43994.333333333336</v>
      </c>
      <c r="K234" s="38" t="str">
        <f>"FY"&amp;RIGHT(YEAR(DATE(YEAR(FY20_Published367[[#This Row],[LNTP (6010)]]),MONTH(FY20_Published367[[#This Row],[LNTP (6010)]])+(7-1),1)),2)</f>
        <v>FY20</v>
      </c>
      <c r="L234" s="14" t="str">
        <f>"Q"&amp;CHOOSE(MONTH(FY20_Published367[[#This Row],[LNTP (6010)]]),3,3,3,4,4,4,1,1,1,2,2,2)</f>
        <v>Q4</v>
      </c>
      <c r="M234" s="42" t="s">
        <v>565</v>
      </c>
      <c r="N234" s="39" t="s">
        <v>591</v>
      </c>
      <c r="O234" s="39" t="s">
        <v>567</v>
      </c>
      <c r="P234" s="39" t="s">
        <v>579</v>
      </c>
      <c r="Q234" s="84" t="s">
        <v>807</v>
      </c>
    </row>
    <row r="235" spans="1:17">
      <c r="A235" s="69" t="s">
        <v>147</v>
      </c>
      <c r="B235" s="32" t="s">
        <v>171</v>
      </c>
      <c r="C235" s="33" t="s">
        <v>264</v>
      </c>
      <c r="D235" s="33" t="s">
        <v>0</v>
      </c>
      <c r="E235" s="46">
        <v>212419.99969539599</v>
      </c>
      <c r="F235" s="46">
        <v>484379.99946358998</v>
      </c>
      <c r="G235" s="42">
        <v>43958.333333333336</v>
      </c>
      <c r="H235" s="38" t="str">
        <f>"FY"&amp;RIGHT(YEAR(DATE(YEAR(FY20_Published367[[#This Row],[Contract Bid - Start (5010)]]),MONTH(FY20_Published367[[#This Row],[Contract Bid - Start (5010)]])+(7-1),1)),2)</f>
        <v>FY20</v>
      </c>
      <c r="I235" s="14" t="str">
        <f>"Q"&amp;CHOOSE(MONTH(FY20_Published367[[#This Row],[Contract Bid - Start (5010)]]),3,3,3,4,4,4,1,1,1,2,2,2)</f>
        <v>Q4</v>
      </c>
      <c r="J235" s="77">
        <v>44012</v>
      </c>
      <c r="K235" s="38" t="str">
        <f>"FY"&amp;RIGHT(YEAR(DATE(YEAR(FY20_Published367[[#This Row],[LNTP (6010)]]),MONTH(FY20_Published367[[#This Row],[LNTP (6010)]])+(7-1),1)),2)</f>
        <v>FY20</v>
      </c>
      <c r="L235" s="14" t="str">
        <f>"Q"&amp;CHOOSE(MONTH(FY20_Published367[[#This Row],[LNTP (6010)]]),3,3,3,4,4,4,1,1,1,2,2,2)</f>
        <v>Q4</v>
      </c>
      <c r="M235" s="42" t="s">
        <v>565</v>
      </c>
      <c r="N235" s="39" t="s">
        <v>591</v>
      </c>
      <c r="O235" s="39" t="s">
        <v>567</v>
      </c>
      <c r="P235" s="39" t="s">
        <v>658</v>
      </c>
      <c r="Q235" s="84" t="s">
        <v>807</v>
      </c>
    </row>
    <row r="236" spans="1:17">
      <c r="A236" s="71" t="s">
        <v>280</v>
      </c>
      <c r="B236" s="32" t="s">
        <v>308</v>
      </c>
      <c r="C236" s="33" t="s">
        <v>264</v>
      </c>
      <c r="D236" s="33" t="s">
        <v>0</v>
      </c>
      <c r="E236" s="46">
        <v>4146513.9971190402</v>
      </c>
      <c r="F236" s="46">
        <v>5771975.9146079803</v>
      </c>
      <c r="G236" s="42">
        <v>43879.333333333336</v>
      </c>
      <c r="H236" s="38" t="str">
        <f>"FY"&amp;RIGHT(YEAR(DATE(YEAR(FY20_Published367[[#This Row],[Contract Bid - Start (5010)]]),MONTH(FY20_Published367[[#This Row],[Contract Bid - Start (5010)]])+(7-1),1)),2)</f>
        <v>FY20</v>
      </c>
      <c r="I236" s="14" t="str">
        <f>"Q"&amp;CHOOSE(MONTH(FY20_Published367[[#This Row],[Contract Bid - Start (5010)]]),3,3,3,4,4,4,1,1,1,2,2,2)</f>
        <v>Q3</v>
      </c>
      <c r="J236" s="42">
        <v>43990.333333333336</v>
      </c>
      <c r="K236" s="38" t="str">
        <f>"FY"&amp;RIGHT(YEAR(DATE(YEAR(FY20_Published367[[#This Row],[LNTP (6010)]]),MONTH(FY20_Published367[[#This Row],[LNTP (6010)]])+(7-1),1)),2)</f>
        <v>FY20</v>
      </c>
      <c r="L236" s="14" t="str">
        <f>"Q"&amp;CHOOSE(MONTH(FY20_Published367[[#This Row],[LNTP (6010)]]),3,3,3,4,4,4,1,1,1,2,2,2)</f>
        <v>Q4</v>
      </c>
      <c r="M236" s="42" t="s">
        <v>565</v>
      </c>
      <c r="N236" s="39" t="s">
        <v>591</v>
      </c>
      <c r="O236" s="39" t="s">
        <v>567</v>
      </c>
      <c r="P236" s="39" t="s">
        <v>597</v>
      </c>
      <c r="Q236" s="84" t="s">
        <v>807</v>
      </c>
    </row>
    <row r="237" spans="1:17">
      <c r="A237" s="69" t="s">
        <v>3</v>
      </c>
      <c r="B237" s="32" t="s">
        <v>236</v>
      </c>
      <c r="C237" s="65" t="s">
        <v>327</v>
      </c>
      <c r="D237" s="66" t="s">
        <v>0</v>
      </c>
      <c r="E237" s="86">
        <v>820594</v>
      </c>
      <c r="F237" s="46">
        <v>1390209.9598713501</v>
      </c>
      <c r="G237" s="42">
        <v>43616.333333333336</v>
      </c>
      <c r="H237" s="38" t="str">
        <f>"FY"&amp;RIGHT(YEAR(DATE(YEAR(FY20_Published367[[#This Row],[Contract Bid - Start (5010)]]),MONTH(FY20_Published367[[#This Row],[Contract Bid - Start (5010)]])+(7-1),1)),2)</f>
        <v>FY19</v>
      </c>
      <c r="I237" s="67" t="str">
        <f>"Q"&amp;CHOOSE(MONTH(FY20_Published367[[#This Row],[Contract Bid - Start (5010)]]),3,3,3,4,4,4,1,1,1,2,2,2)</f>
        <v>Q4</v>
      </c>
      <c r="J237" s="50">
        <v>43733.333333333336</v>
      </c>
      <c r="K237" s="38" t="str">
        <f>"FY"&amp;RIGHT(YEAR(DATE(YEAR(FY20_Published367[[#This Row],[LNTP (6010)]]),MONTH(FY20_Published367[[#This Row],[LNTP (6010)]])+(7-1),1)),2)</f>
        <v>FY20</v>
      </c>
      <c r="L237" s="67" t="str">
        <f>"Q"&amp;CHOOSE(MONTH(FY20_Published367[[#This Row],[LNTP (6010)]]),3,3,3,4,4,4,1,1,1,2,2,2)</f>
        <v>Q1</v>
      </c>
      <c r="M237" s="42" t="s">
        <v>566</v>
      </c>
      <c r="N237" s="40" t="s">
        <v>591</v>
      </c>
      <c r="O237" s="39" t="s">
        <v>567</v>
      </c>
      <c r="P237" s="40" t="s">
        <v>570</v>
      </c>
      <c r="Q237" s="40" t="s">
        <v>806</v>
      </c>
    </row>
    <row r="238" spans="1:17">
      <c r="A238" s="69" t="s">
        <v>548</v>
      </c>
      <c r="B238" s="32" t="s">
        <v>780</v>
      </c>
      <c r="C238" s="33" t="s">
        <v>265</v>
      </c>
      <c r="D238" s="33" t="s">
        <v>249</v>
      </c>
      <c r="E238" s="46">
        <v>3000000</v>
      </c>
      <c r="F238" s="46">
        <v>4112655.01499091</v>
      </c>
      <c r="G238" s="42">
        <v>44193.333333333336</v>
      </c>
      <c r="H238" s="38" t="str">
        <f>"FY"&amp;RIGHT(YEAR(DATE(YEAR(FY20_Published367[[#This Row],[Contract Bid - Start (5010)]]),MONTH(FY20_Published367[[#This Row],[Contract Bid - Start (5010)]])+(7-1),1)),2)</f>
        <v>FY21</v>
      </c>
      <c r="I238" s="14" t="str">
        <f>"Q"&amp;CHOOSE(MONTH(FY20_Published367[[#This Row],[Contract Bid - Start (5010)]]),3,3,3,4,4,4,1,1,1,2,2,2)</f>
        <v>Q2</v>
      </c>
      <c r="J238" s="42">
        <v>44502.333333333336</v>
      </c>
      <c r="K238" s="38" t="str">
        <f>"FY"&amp;RIGHT(YEAR(DATE(YEAR(FY20_Published367[[#This Row],[LNTP (6010)]]),MONTH(FY20_Published367[[#This Row],[LNTP (6010)]])+(7-1),1)),2)</f>
        <v>FY22</v>
      </c>
      <c r="L238" s="14" t="str">
        <f>"Q"&amp;CHOOSE(MONTH(FY20_Published367[[#This Row],[LNTP (6010)]]),3,3,3,4,4,4,1,1,1,2,2,2)</f>
        <v>Q2</v>
      </c>
      <c r="M238" s="42" t="s">
        <v>565</v>
      </c>
      <c r="N238" s="39" t="s">
        <v>591</v>
      </c>
      <c r="O238" s="39" t="s">
        <v>568</v>
      </c>
      <c r="P238" s="39" t="s">
        <v>600</v>
      </c>
      <c r="Q238" s="84" t="e">
        <v>#N/A</v>
      </c>
    </row>
    <row r="239" spans="1:17">
      <c r="A239" s="69" t="s">
        <v>406</v>
      </c>
      <c r="B239" s="32" t="s">
        <v>781</v>
      </c>
      <c r="C239" s="33" t="s">
        <v>265</v>
      </c>
      <c r="D239" s="33" t="s">
        <v>0</v>
      </c>
      <c r="E239" s="46">
        <v>0</v>
      </c>
      <c r="F239" s="46">
        <v>574799.99958843505</v>
      </c>
      <c r="G239" s="42">
        <v>44228.333333333336</v>
      </c>
      <c r="H239" s="38" t="str">
        <f>"FY"&amp;RIGHT(YEAR(DATE(YEAR(FY20_Published367[[#This Row],[Contract Bid - Start (5010)]]),MONTH(FY20_Published367[[#This Row],[Contract Bid - Start (5010)]])+(7-1),1)),2)</f>
        <v>FY21</v>
      </c>
      <c r="I239" s="14" t="str">
        <f>"Q"&amp;CHOOSE(MONTH(FY20_Published367[[#This Row],[Contract Bid - Start (5010)]]),3,3,3,4,4,4,1,1,1,2,2,2)</f>
        <v>Q3</v>
      </c>
      <c r="J239" s="42">
        <v>44410.333333333336</v>
      </c>
      <c r="K239" s="38" t="str">
        <f>"FY"&amp;RIGHT(YEAR(DATE(YEAR(FY20_Published367[[#This Row],[LNTP (6010)]]),MONTH(FY20_Published367[[#This Row],[LNTP (6010)]])+(7-1),1)),2)</f>
        <v>FY22</v>
      </c>
      <c r="L239" s="14" t="str">
        <f>"Q"&amp;CHOOSE(MONTH(FY20_Published367[[#This Row],[LNTP (6010)]]),3,3,3,4,4,4,1,1,1,2,2,2)</f>
        <v>Q1</v>
      </c>
      <c r="M239" s="42" t="s">
        <v>565</v>
      </c>
      <c r="N239" s="39" t="s">
        <v>591</v>
      </c>
      <c r="O239" s="39" t="s">
        <v>568</v>
      </c>
      <c r="P239" s="39" t="s">
        <v>600</v>
      </c>
      <c r="Q239" s="84" t="e">
        <v>#N/A</v>
      </c>
    </row>
    <row r="240" spans="1:17">
      <c r="A240" s="69" t="s">
        <v>405</v>
      </c>
      <c r="B240" s="32" t="s">
        <v>782</v>
      </c>
      <c r="C240" s="33" t="s">
        <v>264</v>
      </c>
      <c r="D240" s="33" t="s">
        <v>0</v>
      </c>
      <c r="E240" s="46">
        <v>4537799.9848396201</v>
      </c>
      <c r="F240" s="46">
        <v>6655499.9831787497</v>
      </c>
      <c r="G240" s="42">
        <v>44228.333333333336</v>
      </c>
      <c r="H240" s="38" t="str">
        <f>"FY"&amp;RIGHT(YEAR(DATE(YEAR(FY20_Published367[[#This Row],[Contract Bid - Start (5010)]]),MONTH(FY20_Published367[[#This Row],[Contract Bid - Start (5010)]])+(7-1),1)),2)</f>
        <v>FY21</v>
      </c>
      <c r="I240" s="14" t="str">
        <f>"Q"&amp;CHOOSE(MONTH(FY20_Published367[[#This Row],[Contract Bid - Start (5010)]]),3,3,3,4,4,4,1,1,1,2,2,2)</f>
        <v>Q3</v>
      </c>
      <c r="J240" s="42">
        <v>44410.333333333336</v>
      </c>
      <c r="K240" s="38" t="str">
        <f>"FY"&amp;RIGHT(YEAR(DATE(YEAR(FY20_Published367[[#This Row],[LNTP (6010)]]),MONTH(FY20_Published367[[#This Row],[LNTP (6010)]])+(7-1),1)),2)</f>
        <v>FY22</v>
      </c>
      <c r="L240" s="14" t="str">
        <f>"Q"&amp;CHOOSE(MONTH(FY20_Published367[[#This Row],[LNTP (6010)]]),3,3,3,4,4,4,1,1,1,2,2,2)</f>
        <v>Q1</v>
      </c>
      <c r="M240" s="42" t="s">
        <v>565</v>
      </c>
      <c r="N240" s="39" t="s">
        <v>591</v>
      </c>
      <c r="O240" s="39" t="s">
        <v>568</v>
      </c>
      <c r="P240" s="39" t="s">
        <v>600</v>
      </c>
      <c r="Q240" s="84" t="e">
        <v>#N/A</v>
      </c>
    </row>
    <row r="241" spans="1:17">
      <c r="A241" s="69" t="s">
        <v>504</v>
      </c>
      <c r="B241" s="32" t="s">
        <v>783</v>
      </c>
      <c r="C241" s="33" t="s">
        <v>264</v>
      </c>
      <c r="D241" s="33" t="s">
        <v>0</v>
      </c>
      <c r="E241" s="46">
        <v>2035300</v>
      </c>
      <c r="F241" s="46">
        <v>3052499.9994906401</v>
      </c>
      <c r="G241" s="42">
        <v>44279.333333333336</v>
      </c>
      <c r="H241" s="38" t="str">
        <f>"FY"&amp;RIGHT(YEAR(DATE(YEAR(FY20_Published367[[#This Row],[Contract Bid - Start (5010)]]),MONTH(FY20_Published367[[#This Row],[Contract Bid - Start (5010)]])+(7-1),1)),2)</f>
        <v>FY21</v>
      </c>
      <c r="I241" s="14" t="str">
        <f>"Q"&amp;CHOOSE(MONTH(FY20_Published367[[#This Row],[Contract Bid - Start (5010)]]),3,3,3,4,4,4,1,1,1,2,2,2)</f>
        <v>Q3</v>
      </c>
      <c r="J241" s="42">
        <v>44466.333333333336</v>
      </c>
      <c r="K241" s="38" t="str">
        <f>"FY"&amp;RIGHT(YEAR(DATE(YEAR(FY20_Published367[[#This Row],[LNTP (6010)]]),MONTH(FY20_Published367[[#This Row],[LNTP (6010)]])+(7-1),1)),2)</f>
        <v>FY22</v>
      </c>
      <c r="L241" s="14" t="str">
        <f>"Q"&amp;CHOOSE(MONTH(FY20_Published367[[#This Row],[LNTP (6010)]]),3,3,3,4,4,4,1,1,1,2,2,2)</f>
        <v>Q1</v>
      </c>
      <c r="M241" s="42" t="s">
        <v>565</v>
      </c>
      <c r="N241" s="39" t="s">
        <v>591</v>
      </c>
      <c r="O241" s="39" t="s">
        <v>568</v>
      </c>
      <c r="P241" s="39" t="s">
        <v>600</v>
      </c>
      <c r="Q241" s="84" t="e">
        <v>#N/A</v>
      </c>
    </row>
    <row r="242" spans="1:17">
      <c r="A242" s="69" t="s">
        <v>505</v>
      </c>
      <c r="B242" s="32" t="s">
        <v>784</v>
      </c>
      <c r="C242" s="33" t="s">
        <v>265</v>
      </c>
      <c r="D242" s="33" t="s">
        <v>0</v>
      </c>
      <c r="E242" s="46">
        <v>2313800</v>
      </c>
      <c r="F242" s="46">
        <v>3516999.9994211402</v>
      </c>
      <c r="G242" s="42">
        <v>44279.333333333336</v>
      </c>
      <c r="H242" s="38" t="str">
        <f>"FY"&amp;RIGHT(YEAR(DATE(YEAR(FY20_Published367[[#This Row],[Contract Bid - Start (5010)]]),MONTH(FY20_Published367[[#This Row],[Contract Bid - Start (5010)]])+(7-1),1)),2)</f>
        <v>FY21</v>
      </c>
      <c r="I242" s="14" t="str">
        <f>"Q"&amp;CHOOSE(MONTH(FY20_Published367[[#This Row],[Contract Bid - Start (5010)]]),3,3,3,4,4,4,1,1,1,2,2,2)</f>
        <v>Q3</v>
      </c>
      <c r="J242" s="42">
        <v>44466.333333333336</v>
      </c>
      <c r="K242" s="38" t="str">
        <f>"FY"&amp;RIGHT(YEAR(DATE(YEAR(FY20_Published367[[#This Row],[LNTP (6010)]]),MONTH(FY20_Published367[[#This Row],[LNTP (6010)]])+(7-1),1)),2)</f>
        <v>FY22</v>
      </c>
      <c r="L242" s="14" t="str">
        <f>"Q"&amp;CHOOSE(MONTH(FY20_Published367[[#This Row],[LNTP (6010)]]),3,3,3,4,4,4,1,1,1,2,2,2)</f>
        <v>Q1</v>
      </c>
      <c r="M242" s="42" t="s">
        <v>565</v>
      </c>
      <c r="N242" s="39" t="s">
        <v>591</v>
      </c>
      <c r="O242" s="39" t="s">
        <v>568</v>
      </c>
      <c r="P242" s="39" t="s">
        <v>600</v>
      </c>
      <c r="Q242" s="84" t="e">
        <v>#N/A</v>
      </c>
    </row>
    <row r="243" spans="1:17">
      <c r="A243" s="69" t="s">
        <v>542</v>
      </c>
      <c r="B243" s="32" t="s">
        <v>785</v>
      </c>
      <c r="C243" s="33" t="s">
        <v>265</v>
      </c>
      <c r="D243" s="33" t="s">
        <v>0</v>
      </c>
      <c r="E243" s="46">
        <v>3982800</v>
      </c>
      <c r="F243" s="46">
        <v>5256399.99901547</v>
      </c>
      <c r="G243" s="42">
        <v>44348.333333333336</v>
      </c>
      <c r="H243" s="38" t="str">
        <f>"FY"&amp;RIGHT(YEAR(DATE(YEAR(FY20_Published367[[#This Row],[Contract Bid - Start (5010)]]),MONTH(FY20_Published367[[#This Row],[Contract Bid - Start (5010)]])+(7-1),1)),2)</f>
        <v>FY21</v>
      </c>
      <c r="I243" s="14" t="str">
        <f>"Q"&amp;CHOOSE(MONTH(FY20_Published367[[#This Row],[Contract Bid - Start (5010)]]),3,3,3,4,4,4,1,1,1,2,2,2)</f>
        <v>Q4</v>
      </c>
      <c r="J243" s="42">
        <v>44531.333333333336</v>
      </c>
      <c r="K243" s="38" t="str">
        <f>"FY"&amp;RIGHT(YEAR(DATE(YEAR(FY20_Published367[[#This Row],[LNTP (6010)]]),MONTH(FY20_Published367[[#This Row],[LNTP (6010)]])+(7-1),1)),2)</f>
        <v>FY22</v>
      </c>
      <c r="L243" s="14" t="str">
        <f>"Q"&amp;CHOOSE(MONTH(FY20_Published367[[#This Row],[LNTP (6010)]]),3,3,3,4,4,4,1,1,1,2,2,2)</f>
        <v>Q2</v>
      </c>
      <c r="M243" s="42" t="s">
        <v>565</v>
      </c>
      <c r="N243" s="39" t="s">
        <v>591</v>
      </c>
      <c r="O243" s="39" t="s">
        <v>568</v>
      </c>
      <c r="P243" s="39" t="s">
        <v>600</v>
      </c>
      <c r="Q243" s="84" t="e">
        <v>#N/A</v>
      </c>
    </row>
    <row r="244" spans="1:17">
      <c r="A244" s="69" t="s">
        <v>541</v>
      </c>
      <c r="B244" s="32" t="s">
        <v>786</v>
      </c>
      <c r="C244" s="33" t="s">
        <v>264</v>
      </c>
      <c r="D244" s="33" t="s">
        <v>0</v>
      </c>
      <c r="E244" s="46">
        <v>3503600</v>
      </c>
      <c r="F244" s="46">
        <v>4951799.99929302</v>
      </c>
      <c r="G244" s="42">
        <v>44348.333333333336</v>
      </c>
      <c r="H244" s="38" t="str">
        <f>"FY"&amp;RIGHT(YEAR(DATE(YEAR(FY20_Published367[[#This Row],[Contract Bid - Start (5010)]]),MONTH(FY20_Published367[[#This Row],[Contract Bid - Start (5010)]])+(7-1),1)),2)</f>
        <v>FY21</v>
      </c>
      <c r="I244" s="14" t="str">
        <f>"Q"&amp;CHOOSE(MONTH(FY20_Published367[[#This Row],[Contract Bid - Start (5010)]]),3,3,3,4,4,4,1,1,1,2,2,2)</f>
        <v>Q4</v>
      </c>
      <c r="J244" s="42">
        <v>44531.333333333336</v>
      </c>
      <c r="K244" s="38" t="str">
        <f>"FY"&amp;RIGHT(YEAR(DATE(YEAR(FY20_Published367[[#This Row],[LNTP (6010)]]),MONTH(FY20_Published367[[#This Row],[LNTP (6010)]])+(7-1),1)),2)</f>
        <v>FY22</v>
      </c>
      <c r="L244" s="14" t="str">
        <f>"Q"&amp;CHOOSE(MONTH(FY20_Published367[[#This Row],[LNTP (6010)]]),3,3,3,4,4,4,1,1,1,2,2,2)</f>
        <v>Q2</v>
      </c>
      <c r="M244" s="42" t="s">
        <v>565</v>
      </c>
      <c r="N244" s="39" t="s">
        <v>591</v>
      </c>
      <c r="O244" s="39" t="s">
        <v>568</v>
      </c>
      <c r="P244" s="39" t="s">
        <v>600</v>
      </c>
      <c r="Q244" s="84" t="e">
        <v>#N/A</v>
      </c>
    </row>
    <row r="245" spans="1:17">
      <c r="A245" s="69" t="s">
        <v>137</v>
      </c>
      <c r="B245" s="32" t="s">
        <v>787</v>
      </c>
      <c r="C245" s="60" t="s">
        <v>265</v>
      </c>
      <c r="D245" s="60" t="s">
        <v>0</v>
      </c>
      <c r="E245" s="46">
        <v>8139999.8028084999</v>
      </c>
      <c r="F245" s="61">
        <v>13315372.7989858</v>
      </c>
      <c r="G245" s="62">
        <v>44560.333333333336</v>
      </c>
      <c r="H245" s="63" t="str">
        <f>"FY"&amp;RIGHT(YEAR(DATE(YEAR(FY20_Published367[[#This Row],[Contract Bid - Start (5010)]]),MONTH(FY20_Published367[[#This Row],[Contract Bid - Start (5010)]])+(7-1),1)),2)</f>
        <v>FY22</v>
      </c>
      <c r="I245" s="64" t="str">
        <f>"Q"&amp;CHOOSE(MONTH(FY20_Published367[[#This Row],[Contract Bid - Start (5010)]]),3,3,3,4,4,4,1,1,1,2,2,2)</f>
        <v>Q2</v>
      </c>
      <c r="J245" s="62">
        <v>44712.333333333336</v>
      </c>
      <c r="K245" s="63" t="str">
        <f>"FY"&amp;RIGHT(YEAR(DATE(YEAR(FY20_Published367[[#This Row],[LNTP (6010)]]),MONTH(FY20_Published367[[#This Row],[LNTP (6010)]])+(7-1),1)),2)</f>
        <v>FY22</v>
      </c>
      <c r="L245" s="64" t="str">
        <f>"Q"&amp;CHOOSE(MONTH(FY20_Published367[[#This Row],[LNTP (6010)]]),3,3,3,4,4,4,1,1,1,2,2,2)</f>
        <v>Q4</v>
      </c>
      <c r="M245" s="42" t="s">
        <v>564</v>
      </c>
      <c r="N245" s="39" t="s">
        <v>591</v>
      </c>
      <c r="O245" s="39" t="s">
        <v>568</v>
      </c>
      <c r="P245" s="39" t="s">
        <v>801</v>
      </c>
      <c r="Q245" s="84" t="s">
        <v>808</v>
      </c>
    </row>
    <row r="246" spans="1:17">
      <c r="A246" s="71" t="s">
        <v>485</v>
      </c>
      <c r="B246" s="32" t="s">
        <v>788</v>
      </c>
      <c r="C246" s="60" t="s">
        <v>263</v>
      </c>
      <c r="D246" s="60" t="s">
        <v>0</v>
      </c>
      <c r="E246" s="46">
        <v>3035723.99857648</v>
      </c>
      <c r="F246" s="46">
        <v>5133730.9985591201</v>
      </c>
      <c r="G246" s="62">
        <v>44285.333333333336</v>
      </c>
      <c r="H246" s="38" t="str">
        <f>"FY"&amp;RIGHT(YEAR(DATE(YEAR(FY20_Published367[[#This Row],[Contract Bid - Start (5010)]]),MONTH(FY20_Published367[[#This Row],[Contract Bid - Start (5010)]])+(7-1),1)),2)</f>
        <v>FY21</v>
      </c>
      <c r="I246" s="64" t="str">
        <f>"Q"&amp;CHOOSE(MONTH(FY20_Published367[[#This Row],[Contract Bid - Start (5010)]]),3,3,3,4,4,4,1,1,1,2,2,2)</f>
        <v>Q3</v>
      </c>
      <c r="J246" s="62">
        <v>44844.333333333336</v>
      </c>
      <c r="K246" s="38" t="str">
        <f>"FY"&amp;RIGHT(YEAR(DATE(YEAR(FY20_Published367[[#This Row],[LNTP (6010)]]),MONTH(FY20_Published367[[#This Row],[LNTP (6010)]])+(7-1),1)),2)</f>
        <v>FY23</v>
      </c>
      <c r="L246" s="64" t="str">
        <f>"Q"&amp;CHOOSE(MONTH(FY20_Published367[[#This Row],[LNTP (6010)]]),3,3,3,4,4,4,1,1,1,2,2,2)</f>
        <v>Q2</v>
      </c>
      <c r="M246" s="42" t="s">
        <v>565</v>
      </c>
      <c r="N246" s="39" t="s">
        <v>591</v>
      </c>
      <c r="O246" s="39" t="s">
        <v>568</v>
      </c>
      <c r="P246" s="39" t="s">
        <v>579</v>
      </c>
      <c r="Q246" s="84" t="s">
        <v>808</v>
      </c>
    </row>
    <row r="247" spans="1:17">
      <c r="A247" s="71" t="s">
        <v>344</v>
      </c>
      <c r="B247" s="32" t="s">
        <v>789</v>
      </c>
      <c r="C247" s="33" t="s">
        <v>265</v>
      </c>
      <c r="D247" s="33" t="s">
        <v>0</v>
      </c>
      <c r="E247" s="46">
        <v>5131400</v>
      </c>
      <c r="F247" s="46">
        <v>7033599.9994858801</v>
      </c>
      <c r="G247" s="42">
        <v>44743.333333333336</v>
      </c>
      <c r="H247" s="38" t="str">
        <f>"FY"&amp;RIGHT(YEAR(DATE(YEAR(FY20_Published367[[#This Row],[Contract Bid - Start (5010)]]),MONTH(FY20_Published367[[#This Row],[Contract Bid - Start (5010)]])+(7-1),1)),2)</f>
        <v>FY23</v>
      </c>
      <c r="I247" s="14" t="str">
        <f>"Q"&amp;CHOOSE(MONTH(FY20_Published367[[#This Row],[Contract Bid - Start (5010)]]),3,3,3,4,4,4,1,1,1,2,2,2)</f>
        <v>Q1</v>
      </c>
      <c r="J247" s="42">
        <v>44925.333333333336</v>
      </c>
      <c r="K247" s="38" t="str">
        <f>"FY"&amp;RIGHT(YEAR(DATE(YEAR(FY20_Published367[[#This Row],[LNTP (6010)]]),MONTH(FY20_Published367[[#This Row],[LNTP (6010)]])+(7-1),1)),2)</f>
        <v>FY23</v>
      </c>
      <c r="L247" s="14" t="str">
        <f>"Q"&amp;CHOOSE(MONTH(FY20_Published367[[#This Row],[LNTP (6010)]]),3,3,3,4,4,4,1,1,1,2,2,2)</f>
        <v>Q2</v>
      </c>
      <c r="M247" s="42" t="s">
        <v>796</v>
      </c>
      <c r="N247" s="39" t="s">
        <v>591</v>
      </c>
      <c r="O247" s="39" t="s">
        <v>568</v>
      </c>
      <c r="P247" s="39" t="s">
        <v>800</v>
      </c>
      <c r="Q247" s="84" t="e">
        <v>#N/A</v>
      </c>
    </row>
    <row r="248" spans="1:17">
      <c r="A248" s="71" t="s">
        <v>540</v>
      </c>
      <c r="B248" s="32" t="s">
        <v>790</v>
      </c>
      <c r="C248" s="33" t="s">
        <v>791</v>
      </c>
      <c r="D248" s="33" t="s">
        <v>699</v>
      </c>
      <c r="E248" s="46">
        <v>16435000</v>
      </c>
      <c r="F248" s="46">
        <v>21820997.546648201</v>
      </c>
      <c r="G248" s="42">
        <v>44319.333333333336</v>
      </c>
      <c r="H248" s="38" t="str">
        <f>"FY"&amp;RIGHT(YEAR(DATE(YEAR(FY20_Published367[[#This Row],[Contract Bid - Start (5010)]]),MONTH(FY20_Published367[[#This Row],[Contract Bid - Start (5010)]])+(7-1),1)),2)</f>
        <v>FY21</v>
      </c>
      <c r="I248" s="14" t="str">
        <f>"Q"&amp;CHOOSE(MONTH(FY20_Published367[[#This Row],[Contract Bid - Start (5010)]]),3,3,3,4,4,4,1,1,1,2,2,2)</f>
        <v>Q4</v>
      </c>
      <c r="J248" s="42">
        <v>44802.333333333336</v>
      </c>
      <c r="K248" s="38" t="str">
        <f>"FY"&amp;RIGHT(YEAR(DATE(YEAR(FY20_Published367[[#This Row],[LNTP (6010)]]),MONTH(FY20_Published367[[#This Row],[LNTP (6010)]])+(7-1),1)),2)</f>
        <v>FY23</v>
      </c>
      <c r="L248" s="14" t="str">
        <f>"Q"&amp;CHOOSE(MONTH(FY20_Published367[[#This Row],[LNTP (6010)]]),3,3,3,4,4,4,1,1,1,2,2,2)</f>
        <v>Q1</v>
      </c>
      <c r="M248" s="42" t="s">
        <v>564</v>
      </c>
      <c r="N248" s="39" t="s">
        <v>591</v>
      </c>
      <c r="O248" s="39" t="s">
        <v>568</v>
      </c>
      <c r="P248" s="39" t="s">
        <v>798</v>
      </c>
      <c r="Q248" s="84" t="s">
        <v>808</v>
      </c>
    </row>
    <row r="249" spans="1:17">
      <c r="A249" s="69" t="s">
        <v>486</v>
      </c>
      <c r="B249" s="32" t="s">
        <v>792</v>
      </c>
      <c r="C249" s="33" t="s">
        <v>265</v>
      </c>
      <c r="D249" s="33" t="s">
        <v>0</v>
      </c>
      <c r="E249" s="46">
        <v>18200000.068975601</v>
      </c>
      <c r="F249" s="46">
        <v>27000313.733948499</v>
      </c>
      <c r="G249" s="42">
        <v>44655.333333333336</v>
      </c>
      <c r="H249" s="38" t="str">
        <f>"FY"&amp;RIGHT(YEAR(DATE(YEAR(FY20_Published367[[#This Row],[Contract Bid - Start (5010)]]),MONTH(FY20_Published367[[#This Row],[Contract Bid - Start (5010)]])+(7-1),1)),2)</f>
        <v>FY22</v>
      </c>
      <c r="I249" s="14" t="str">
        <f>"Q"&amp;CHOOSE(MONTH(FY20_Published367[[#This Row],[Contract Bid - Start (5010)]]),3,3,3,4,4,4,1,1,1,2,2,2)</f>
        <v>Q4</v>
      </c>
      <c r="J249" s="42">
        <v>44826.333333333336</v>
      </c>
      <c r="K249" s="38" t="str">
        <f>"FY"&amp;RIGHT(YEAR(DATE(YEAR(FY20_Published367[[#This Row],[LNTP (6010)]]),MONTH(FY20_Published367[[#This Row],[LNTP (6010)]])+(7-1),1)),2)</f>
        <v>FY23</v>
      </c>
      <c r="L249" s="14" t="str">
        <f>"Q"&amp;CHOOSE(MONTH(FY20_Published367[[#This Row],[LNTP (6010)]]),3,3,3,4,4,4,1,1,1,2,2,2)</f>
        <v>Q1</v>
      </c>
      <c r="M249" s="42" t="s">
        <v>564</v>
      </c>
      <c r="N249" s="39" t="s">
        <v>591</v>
      </c>
      <c r="O249" s="39" t="s">
        <v>568</v>
      </c>
      <c r="P249" s="39" t="s">
        <v>801</v>
      </c>
      <c r="Q249" s="84" t="e">
        <v>#N/A</v>
      </c>
    </row>
    <row r="250" spans="1:17">
      <c r="A250" s="79" t="s">
        <v>251</v>
      </c>
      <c r="B250" s="32" t="s">
        <v>638</v>
      </c>
      <c r="C250" s="33" t="s">
        <v>267</v>
      </c>
      <c r="D250" s="33" t="s">
        <v>0</v>
      </c>
      <c r="E250" s="46">
        <v>110000</v>
      </c>
      <c r="F250" s="46">
        <v>123500</v>
      </c>
      <c r="G250" s="42">
        <v>43656.333333333336</v>
      </c>
      <c r="H250" s="38" t="str">
        <f>"FY"&amp;RIGHT(YEAR(DATE(YEAR(FY20_Published367[[#This Row],[Contract Bid - Start (5010)]]),MONTH(FY20_Published367[[#This Row],[Contract Bid - Start (5010)]])+(7-1),1)),2)</f>
        <v>FY20</v>
      </c>
      <c r="I250" s="14" t="str">
        <f>"Q"&amp;CHOOSE(MONTH(FY20_Published367[[#This Row],[Contract Bid - Start (5010)]]),3,3,3,4,4,4,1,1,1,2,2,2)</f>
        <v>Q1</v>
      </c>
      <c r="J250" s="42">
        <v>43656.333333333336</v>
      </c>
      <c r="K250" s="38" t="str">
        <f>"FY"&amp;RIGHT(YEAR(DATE(YEAR(FY20_Published367[[#This Row],[LNTP (6010)]]),MONTH(FY20_Published367[[#This Row],[LNTP (6010)]])+(7-1),1)),2)</f>
        <v>FY20</v>
      </c>
      <c r="L250" s="14" t="str">
        <f>"Q"&amp;CHOOSE(MONTH(FY20_Published367[[#This Row],[LNTP (6010)]]),3,3,3,4,4,4,1,1,1,2,2,2)</f>
        <v>Q1</v>
      </c>
      <c r="M250" s="42" t="s">
        <v>565</v>
      </c>
      <c r="N250" s="39" t="s">
        <v>591</v>
      </c>
      <c r="O250" s="73" t="s">
        <v>574</v>
      </c>
      <c r="P250" s="39" t="s">
        <v>578</v>
      </c>
      <c r="Q250" s="84" t="s">
        <v>806</v>
      </c>
    </row>
    <row r="251" spans="1:17">
      <c r="A251" s="72" t="s">
        <v>68</v>
      </c>
      <c r="B251" s="32" t="s">
        <v>196</v>
      </c>
      <c r="C251" s="52" t="s">
        <v>325</v>
      </c>
      <c r="D251" s="52" t="s">
        <v>325</v>
      </c>
      <c r="E251" s="46">
        <v>1365000</v>
      </c>
      <c r="F251" s="46">
        <v>1570000</v>
      </c>
      <c r="G251" s="42">
        <v>43759</v>
      </c>
      <c r="H251" s="38" t="s">
        <v>557</v>
      </c>
      <c r="I251" s="14" t="s">
        <v>246</v>
      </c>
      <c r="J251" s="42">
        <v>43815</v>
      </c>
      <c r="K251" s="38" t="s">
        <v>557</v>
      </c>
      <c r="L251" s="14" t="s">
        <v>246</v>
      </c>
      <c r="M251" s="42" t="s">
        <v>327</v>
      </c>
      <c r="N251" s="39" t="s">
        <v>591</v>
      </c>
      <c r="O251" s="73" t="s">
        <v>571</v>
      </c>
      <c r="P251" s="39" t="s">
        <v>570</v>
      </c>
      <c r="Q251" s="84" t="s">
        <v>807</v>
      </c>
    </row>
    <row r="252" spans="1:17">
      <c r="A252" s="72" t="s">
        <v>340</v>
      </c>
      <c r="B252" s="32" t="s">
        <v>793</v>
      </c>
      <c r="C252" s="33" t="s">
        <v>794</v>
      </c>
      <c r="D252" s="33" t="s">
        <v>795</v>
      </c>
      <c r="E252" s="46">
        <v>0</v>
      </c>
      <c r="F252" s="46">
        <v>0</v>
      </c>
      <c r="G252" s="42">
        <v>43864.333333333336</v>
      </c>
      <c r="H252" s="38" t="str">
        <f>"FY"&amp;RIGHT(YEAR(DATE(YEAR(FY20_Published367[[#This Row],[Contract Bid - Start (5010)]]),MONTH(FY20_Published367[[#This Row],[Contract Bid - Start (5010)]])+(7-1),1)),2)</f>
        <v>FY20</v>
      </c>
      <c r="I252" s="14" t="str">
        <f>"Q"&amp;CHOOSE(MONTH(FY20_Published367[[#This Row],[Contract Bid - Start (5010)]]),3,3,3,4,4,4,1,1,1,2,2,2)</f>
        <v>Q3</v>
      </c>
      <c r="J252" s="42">
        <v>43864.333333333336</v>
      </c>
      <c r="K252" s="38" t="str">
        <f>"FY"&amp;RIGHT(YEAR(DATE(YEAR(FY20_Published367[[#This Row],[LNTP (6010)]]),MONTH(FY20_Published367[[#This Row],[LNTP (6010)]])+(7-1),1)),2)</f>
        <v>FY20</v>
      </c>
      <c r="L252" s="14" t="str">
        <f>"Q"&amp;CHOOSE(MONTH(FY20_Published367[[#This Row],[LNTP (6010)]]),3,3,3,4,4,4,1,1,1,2,2,2)</f>
        <v>Q3</v>
      </c>
      <c r="M252" s="42" t="s">
        <v>796</v>
      </c>
      <c r="N252" s="39" t="s">
        <v>591</v>
      </c>
      <c r="O252" s="39" t="s">
        <v>568</v>
      </c>
      <c r="P252" s="39" t="s">
        <v>802</v>
      </c>
      <c r="Q252" s="84" t="s">
        <v>808</v>
      </c>
    </row>
    <row r="253" spans="1:17">
      <c r="A253" s="71" t="s">
        <v>35</v>
      </c>
      <c r="B253" s="32" t="s">
        <v>212</v>
      </c>
      <c r="C253" s="33" t="s">
        <v>327</v>
      </c>
      <c r="D253" s="33" t="s">
        <v>0</v>
      </c>
      <c r="E253" s="46">
        <v>1450000</v>
      </c>
      <c r="F253" s="46">
        <v>1643215.7899948901</v>
      </c>
      <c r="G253" s="42">
        <v>43893.333333333336</v>
      </c>
      <c r="H253" s="38" t="str">
        <f>"FY"&amp;RIGHT(YEAR(DATE(YEAR(FY20_Published367[[#This Row],[Contract Bid - Start (5010)]]),MONTH(FY20_Published367[[#This Row],[Contract Bid - Start (5010)]])+(7-1),1)),2)</f>
        <v>FY20</v>
      </c>
      <c r="I253" s="14" t="str">
        <f>"Q"&amp;CHOOSE(MONTH(FY20_Published367[[#This Row],[Contract Bid - Start (5010)]]),3,3,3,4,4,4,1,1,1,2,2,2)</f>
        <v>Q3</v>
      </c>
      <c r="J253" s="42">
        <v>44000.333333333336</v>
      </c>
      <c r="K253" s="38" t="str">
        <f>"FY"&amp;RIGHT(YEAR(DATE(YEAR(FY20_Published367[[#This Row],[LNTP (6010)]]),MONTH(FY20_Published367[[#This Row],[LNTP (6010)]])+(7-1),1)),2)</f>
        <v>FY20</v>
      </c>
      <c r="L253" s="14" t="str">
        <f>"Q"&amp;CHOOSE(MONTH(FY20_Published367[[#This Row],[LNTP (6010)]]),3,3,3,4,4,4,1,1,1,2,2,2)</f>
        <v>Q4</v>
      </c>
      <c r="M253" s="42" t="s">
        <v>566</v>
      </c>
      <c r="N253" s="39" t="s">
        <v>591</v>
      </c>
      <c r="O253" s="39" t="s">
        <v>567</v>
      </c>
      <c r="P253" s="39" t="s">
        <v>570</v>
      </c>
      <c r="Q253" s="84" t="s">
        <v>807</v>
      </c>
    </row>
    <row r="254" spans="1:17">
      <c r="A254" s="70" t="s">
        <v>293</v>
      </c>
      <c r="B254" s="32" t="s">
        <v>225</v>
      </c>
      <c r="C254" s="33" t="s">
        <v>327</v>
      </c>
      <c r="D254" s="33" t="s">
        <v>241</v>
      </c>
      <c r="E254" s="46">
        <v>5000000</v>
      </c>
      <c r="F254" s="46">
        <v>5500000</v>
      </c>
      <c r="G254" s="42">
        <v>43631</v>
      </c>
      <c r="H254" s="38" t="s">
        <v>556</v>
      </c>
      <c r="I254" s="14" t="s">
        <v>245</v>
      </c>
      <c r="J254" s="42">
        <v>44012</v>
      </c>
      <c r="K254" s="38" t="s">
        <v>557</v>
      </c>
      <c r="L254" s="14" t="s">
        <v>245</v>
      </c>
      <c r="M254" s="42" t="s">
        <v>327</v>
      </c>
      <c r="N254" s="39" t="s">
        <v>591</v>
      </c>
      <c r="O254" s="39" t="s">
        <v>567</v>
      </c>
      <c r="P254" s="39" t="s">
        <v>577</v>
      </c>
      <c r="Q254" s="84" t="s">
        <v>807</v>
      </c>
    </row>
    <row r="255" spans="1:17">
      <c r="A255" s="70" t="s">
        <v>294</v>
      </c>
      <c r="B255" s="49" t="s">
        <v>210</v>
      </c>
      <c r="C255" s="33" t="s">
        <v>325</v>
      </c>
      <c r="D255" s="33" t="s">
        <v>325</v>
      </c>
      <c r="E255" s="46">
        <v>5000000</v>
      </c>
      <c r="F255" s="46">
        <v>5500000</v>
      </c>
      <c r="G255" s="42">
        <v>44012</v>
      </c>
      <c r="H255" s="38" t="s">
        <v>557</v>
      </c>
      <c r="I255" s="14" t="s">
        <v>245</v>
      </c>
      <c r="J255" s="81">
        <v>43786</v>
      </c>
      <c r="K255" s="38" t="s">
        <v>557</v>
      </c>
      <c r="L255" s="14" t="s">
        <v>246</v>
      </c>
      <c r="M255" s="42" t="e">
        <v>#N/A</v>
      </c>
      <c r="N255" s="39" t="s">
        <v>591</v>
      </c>
      <c r="O255" s="73" t="s">
        <v>567</v>
      </c>
      <c r="P255" s="39" t="s">
        <v>577</v>
      </c>
      <c r="Q255" s="84" t="s">
        <v>807</v>
      </c>
    </row>
    <row r="256" spans="1:17">
      <c r="A256" s="71" t="s">
        <v>295</v>
      </c>
      <c r="B256" s="32" t="s">
        <v>231</v>
      </c>
      <c r="C256" s="33" t="s">
        <v>327</v>
      </c>
      <c r="D256" s="33" t="s">
        <v>241</v>
      </c>
      <c r="E256" s="46">
        <v>5000000</v>
      </c>
      <c r="F256" s="46">
        <v>5500000</v>
      </c>
      <c r="G256" s="42">
        <v>43617</v>
      </c>
      <c r="H256" s="38" t="s">
        <v>556</v>
      </c>
      <c r="I256" s="14" t="s">
        <v>245</v>
      </c>
      <c r="J256" s="42">
        <v>44012</v>
      </c>
      <c r="K256" s="38" t="s">
        <v>557</v>
      </c>
      <c r="L256" s="14" t="s">
        <v>245</v>
      </c>
      <c r="M256" s="42" t="s">
        <v>327</v>
      </c>
      <c r="N256" s="39" t="s">
        <v>591</v>
      </c>
      <c r="O256" s="39" t="s">
        <v>567</v>
      </c>
      <c r="P256" s="39" t="s">
        <v>577</v>
      </c>
      <c r="Q256" s="84" t="s">
        <v>807</v>
      </c>
    </row>
    <row r="257" spans="1:17">
      <c r="A257" s="71" t="s">
        <v>296</v>
      </c>
      <c r="B257" s="49" t="s">
        <v>220</v>
      </c>
      <c r="C257" s="33" t="s">
        <v>325</v>
      </c>
      <c r="D257" s="33" t="s">
        <v>325</v>
      </c>
      <c r="E257" s="46">
        <v>5000000</v>
      </c>
      <c r="F257" s="46">
        <v>5500000</v>
      </c>
      <c r="G257" s="42">
        <v>44012</v>
      </c>
      <c r="H257" s="38" t="s">
        <v>557</v>
      </c>
      <c r="I257" s="14" t="s">
        <v>245</v>
      </c>
      <c r="J257" s="81">
        <v>43758</v>
      </c>
      <c r="K257" s="38" t="s">
        <v>557</v>
      </c>
      <c r="L257" s="14" t="s">
        <v>246</v>
      </c>
      <c r="M257" s="42" t="e">
        <v>#N/A</v>
      </c>
      <c r="N257" s="39" t="s">
        <v>591</v>
      </c>
      <c r="O257" s="73" t="s">
        <v>567</v>
      </c>
      <c r="P257" s="39" t="s">
        <v>577</v>
      </c>
      <c r="Q257" s="84" t="s">
        <v>807</v>
      </c>
    </row>
    <row r="258" spans="1:17">
      <c r="A258" s="79" t="s">
        <v>139</v>
      </c>
      <c r="B258" s="32" t="s">
        <v>155</v>
      </c>
      <c r="C258" s="60" t="s">
        <v>263</v>
      </c>
      <c r="D258" s="60" t="s">
        <v>0</v>
      </c>
      <c r="E258" s="46">
        <v>131000</v>
      </c>
      <c r="F258" s="61">
        <v>281000</v>
      </c>
      <c r="G258" s="78">
        <v>43908</v>
      </c>
      <c r="H258" s="63" t="str">
        <f>"FY"&amp;RIGHT(YEAR(DATE(YEAR(FY20_Published367[[#This Row],[Contract Bid - Start (5010)]]),MONTH(FY20_Published367[[#This Row],[Contract Bid - Start (5010)]])+(7-1),1)),2)</f>
        <v>FY20</v>
      </c>
      <c r="I258" s="64" t="str">
        <f>"Q"&amp;CHOOSE(MONTH(FY20_Published367[[#This Row],[Contract Bid - Start (5010)]]),3,3,3,4,4,4,1,1,1,2,2,2)</f>
        <v>Q3</v>
      </c>
      <c r="J258" s="77">
        <v>44012</v>
      </c>
      <c r="K258" s="63" t="str">
        <f>"FY"&amp;RIGHT(YEAR(DATE(YEAR(FY20_Published367[[#This Row],[LNTP (6010)]]),MONTH(FY20_Published367[[#This Row],[LNTP (6010)]])+(7-1),1)),2)</f>
        <v>FY20</v>
      </c>
      <c r="L258" s="64" t="str">
        <f>"Q"&amp;CHOOSE(MONTH(FY20_Published367[[#This Row],[LNTP (6010)]]),3,3,3,4,4,4,1,1,1,2,2,2)</f>
        <v>Q4</v>
      </c>
      <c r="M258" s="42" t="s">
        <v>565</v>
      </c>
      <c r="N258" s="39" t="s">
        <v>591</v>
      </c>
      <c r="O258" s="39" t="s">
        <v>567</v>
      </c>
      <c r="P258" s="39" t="s">
        <v>658</v>
      </c>
      <c r="Q258" s="84" t="s">
        <v>807</v>
      </c>
    </row>
    <row r="259" spans="1:17">
      <c r="A259" s="70" t="s">
        <v>84</v>
      </c>
      <c r="B259" s="49" t="s">
        <v>200</v>
      </c>
      <c r="C259" s="33" t="s">
        <v>327</v>
      </c>
      <c r="D259" s="33" t="s">
        <v>0</v>
      </c>
      <c r="E259" s="46">
        <v>11000000</v>
      </c>
      <c r="F259" s="46">
        <v>12550000</v>
      </c>
      <c r="G259" s="42">
        <v>43759</v>
      </c>
      <c r="H259" s="38" t="s">
        <v>557</v>
      </c>
      <c r="I259" s="14" t="s">
        <v>246</v>
      </c>
      <c r="J259" s="81">
        <v>43808</v>
      </c>
      <c r="K259" s="38" t="s">
        <v>557</v>
      </c>
      <c r="L259" s="14" t="s">
        <v>246</v>
      </c>
      <c r="M259" s="42" t="e">
        <v>#N/A</v>
      </c>
      <c r="N259" s="39" t="s">
        <v>591</v>
      </c>
      <c r="O259" s="39" t="s">
        <v>567</v>
      </c>
      <c r="P259" s="39" t="s">
        <v>577</v>
      </c>
      <c r="Q259" s="84" t="s">
        <v>807</v>
      </c>
    </row>
    <row r="260" spans="1:17">
      <c r="A260" s="70" t="s">
        <v>83</v>
      </c>
      <c r="B260" s="49" t="s">
        <v>194</v>
      </c>
      <c r="C260" s="33" t="s">
        <v>327</v>
      </c>
      <c r="D260" s="33" t="s">
        <v>0</v>
      </c>
      <c r="E260" s="46">
        <v>11000000</v>
      </c>
      <c r="F260" s="46">
        <v>12550000</v>
      </c>
      <c r="G260" s="42">
        <v>43768</v>
      </c>
      <c r="H260" s="38" t="s">
        <v>557</v>
      </c>
      <c r="I260" s="14" t="s">
        <v>246</v>
      </c>
      <c r="J260" s="81">
        <v>43818</v>
      </c>
      <c r="K260" s="38" t="s">
        <v>557</v>
      </c>
      <c r="L260" s="14" t="s">
        <v>246</v>
      </c>
      <c r="M260" s="42" t="e">
        <v>#N/A</v>
      </c>
      <c r="N260" s="39" t="s">
        <v>591</v>
      </c>
      <c r="O260" s="39" t="s">
        <v>567</v>
      </c>
      <c r="P260" s="39" t="s">
        <v>577</v>
      </c>
      <c r="Q260" s="84" t="s">
        <v>807</v>
      </c>
    </row>
    <row r="261" spans="1:17">
      <c r="A261" s="75" t="s">
        <v>290</v>
      </c>
      <c r="B261" s="32" t="s">
        <v>803</v>
      </c>
      <c r="C261" s="33" t="s">
        <v>319</v>
      </c>
      <c r="D261" s="33" t="s">
        <v>0</v>
      </c>
      <c r="E261" s="46">
        <v>579000</v>
      </c>
      <c r="F261" s="46">
        <v>870166.99985499994</v>
      </c>
      <c r="G261" s="42">
        <v>43979.333333333336</v>
      </c>
      <c r="H261" s="38" t="str">
        <f>"FY"&amp;RIGHT(YEAR(DATE(YEAR(FY20_Published367[[#This Row],[Contract Bid - Start (5010)]]),MONTH(FY20_Published367[[#This Row],[Contract Bid - Start (5010)]])+(7-1),1)),2)</f>
        <v>FY20</v>
      </c>
      <c r="I261" s="14" t="str">
        <f>"Q"&amp;CHOOSE(MONTH(FY20_Published367[[#This Row],[Contract Bid - Start (5010)]]),3,3,3,4,4,4,1,1,1,2,2,2)</f>
        <v>Q4</v>
      </c>
      <c r="J261" s="42">
        <v>44021.333333333336</v>
      </c>
      <c r="K261" s="38" t="str">
        <f>"FY"&amp;RIGHT(YEAR(DATE(YEAR(FY20_Published367[[#This Row],[LNTP (6010)]]),MONTH(FY20_Published367[[#This Row],[LNTP (6010)]])+(7-1),1)),2)</f>
        <v>FY21</v>
      </c>
      <c r="L261" s="14" t="str">
        <f>"Q"&amp;CHOOSE(MONTH(FY20_Published367[[#This Row],[LNTP (6010)]]),3,3,3,4,4,4,1,1,1,2,2,2)</f>
        <v>Q1</v>
      </c>
      <c r="M261" s="42" t="s">
        <v>564</v>
      </c>
      <c r="N261" s="39" t="s">
        <v>591</v>
      </c>
      <c r="O261" s="39" t="s">
        <v>568</v>
      </c>
      <c r="P261" s="39" t="s">
        <v>656</v>
      </c>
      <c r="Q261" s="84" t="s">
        <v>808</v>
      </c>
    </row>
    <row r="262" spans="1:17">
      <c r="A262" s="71" t="s">
        <v>250</v>
      </c>
      <c r="B262" s="49" t="s">
        <v>553</v>
      </c>
      <c r="C262" s="33" t="s">
        <v>325</v>
      </c>
      <c r="D262" s="33" t="s">
        <v>325</v>
      </c>
      <c r="E262" s="46">
        <v>11000000</v>
      </c>
      <c r="F262" s="46">
        <v>12550000</v>
      </c>
      <c r="G262" s="42">
        <v>43829</v>
      </c>
      <c r="H262" s="38" t="s">
        <v>557</v>
      </c>
      <c r="I262" s="14" t="s">
        <v>246</v>
      </c>
      <c r="J262" s="81">
        <v>43889</v>
      </c>
      <c r="K262" s="38" t="s">
        <v>557</v>
      </c>
      <c r="L262" s="14" t="s">
        <v>243</v>
      </c>
      <c r="M262" s="42" t="e">
        <v>#N/A</v>
      </c>
      <c r="N262" s="39" t="s">
        <v>591</v>
      </c>
      <c r="O262" s="73" t="s">
        <v>567</v>
      </c>
      <c r="P262" s="39" t="s">
        <v>577</v>
      </c>
      <c r="Q262" s="84" t="s">
        <v>807</v>
      </c>
    </row>
    <row r="263" spans="1:17">
      <c r="A263" s="71" t="s">
        <v>62</v>
      </c>
      <c r="B263" s="32" t="s">
        <v>613</v>
      </c>
      <c r="C263" s="33" t="s">
        <v>327</v>
      </c>
      <c r="D263" s="33" t="s">
        <v>241</v>
      </c>
      <c r="E263" s="46">
        <v>4975999.9929318205</v>
      </c>
      <c r="F263" s="46">
        <v>6535999.9925590204</v>
      </c>
      <c r="G263" s="77">
        <v>43782</v>
      </c>
      <c r="H263" s="38" t="str">
        <f>"FY"&amp;RIGHT(YEAR(DATE(YEAR(FY20_Published367[[#This Row],[Contract Bid - Start (5010)]]),MONTH(FY20_Published367[[#This Row],[Contract Bid - Start (5010)]])+(7-1),1)),2)</f>
        <v>FY20</v>
      </c>
      <c r="I263" s="14" t="str">
        <f>"Q"&amp;CHOOSE(MONTH(FY20_Published367[[#This Row],[Contract Bid - Start (5010)]]),3,3,3,4,4,4,1,1,1,2,2,2)</f>
        <v>Q2</v>
      </c>
      <c r="J263" s="77">
        <v>43872</v>
      </c>
      <c r="K263" s="38" t="str">
        <f>"FY"&amp;RIGHT(YEAR(DATE(YEAR(FY20_Published367[[#This Row],[LNTP (6010)]]),MONTH(FY20_Published367[[#This Row],[LNTP (6010)]])+(7-1),1)),2)</f>
        <v>FY20</v>
      </c>
      <c r="L263" s="14" t="str">
        <f>"Q"&amp;CHOOSE(MONTH(FY20_Published367[[#This Row],[LNTP (6010)]]),3,3,3,4,4,4,1,1,1,2,2,2)</f>
        <v>Q3</v>
      </c>
      <c r="M263" s="42" t="s">
        <v>796</v>
      </c>
      <c r="N263" s="39" t="s">
        <v>591</v>
      </c>
      <c r="O263" s="39" t="s">
        <v>567</v>
      </c>
      <c r="P263" s="39" t="s">
        <v>657</v>
      </c>
      <c r="Q263" s="84" t="s">
        <v>806</v>
      </c>
    </row>
    <row r="264" spans="1:17">
      <c r="A264" s="79" t="s">
        <v>380</v>
      </c>
      <c r="B264" s="32" t="s">
        <v>631</v>
      </c>
      <c r="C264" s="33" t="s">
        <v>264</v>
      </c>
      <c r="D264" s="33" t="s">
        <v>0</v>
      </c>
      <c r="E264" s="46">
        <v>3946999.9959633001</v>
      </c>
      <c r="F264" s="46">
        <v>4812999.9959632996</v>
      </c>
      <c r="G264" s="78">
        <v>43740</v>
      </c>
      <c r="H264" s="38" t="str">
        <f>"FY"&amp;RIGHT(YEAR(DATE(YEAR(FY20_Published367[[#This Row],[Contract Bid - Start (5010)]]),MONTH(FY20_Published367[[#This Row],[Contract Bid - Start (5010)]])+(7-1),1)),2)</f>
        <v>FY20</v>
      </c>
      <c r="I264" s="14" t="str">
        <f>"Q"&amp;CHOOSE(MONTH(FY20_Published367[[#This Row],[Contract Bid - Start (5010)]]),3,3,3,4,4,4,1,1,1,2,2,2)</f>
        <v>Q2</v>
      </c>
      <c r="J264" s="42">
        <v>44084.333333333336</v>
      </c>
      <c r="K264" s="38" t="str">
        <f>"FY"&amp;RIGHT(YEAR(DATE(YEAR(FY20_Published367[[#This Row],[LNTP (6010)]]),MONTH(FY20_Published367[[#This Row],[LNTP (6010)]])+(7-1),1)),2)</f>
        <v>FY21</v>
      </c>
      <c r="L264" s="14" t="str">
        <f>"Q"&amp;CHOOSE(MONTH(FY20_Published367[[#This Row],[LNTP (6010)]]),3,3,3,4,4,4,1,1,1,2,2,2)</f>
        <v>Q1</v>
      </c>
      <c r="M264" s="42" t="s">
        <v>565</v>
      </c>
      <c r="N264" s="39" t="s">
        <v>591</v>
      </c>
      <c r="O264" s="39" t="s">
        <v>568</v>
      </c>
      <c r="P264" s="39" t="s">
        <v>658</v>
      </c>
      <c r="Q264" s="84" t="s">
        <v>806</v>
      </c>
    </row>
    <row r="265" spans="1:17">
      <c r="A265" s="69" t="s">
        <v>45</v>
      </c>
      <c r="B265" s="32" t="s">
        <v>184</v>
      </c>
      <c r="C265" s="33" t="s">
        <v>319</v>
      </c>
      <c r="D265" s="33" t="s">
        <v>0</v>
      </c>
      <c r="E265" s="46">
        <v>659999.99960400001</v>
      </c>
      <c r="F265" s="46">
        <v>1027937.99960343</v>
      </c>
      <c r="G265" s="42">
        <v>43740.333333333336</v>
      </c>
      <c r="H265" s="38" t="str">
        <f>"FY"&amp;RIGHT(YEAR(DATE(YEAR(FY20_Published367[[#This Row],[Contract Bid - Start (5010)]]),MONTH(FY20_Published367[[#This Row],[Contract Bid - Start (5010)]])+(7-1),1)),2)</f>
        <v>FY20</v>
      </c>
      <c r="I265" s="14" t="str">
        <f>"Q"&amp;CHOOSE(MONTH(FY20_Published367[[#This Row],[Contract Bid - Start (5010)]]),3,3,3,4,4,4,1,1,1,2,2,2)</f>
        <v>Q2</v>
      </c>
      <c r="J265" s="42">
        <v>43896.333333333336</v>
      </c>
      <c r="K265" s="38" t="str">
        <f>"FY"&amp;RIGHT(YEAR(DATE(YEAR(FY20_Published367[[#This Row],[LNTP (6010)]]),MONTH(FY20_Published367[[#This Row],[LNTP (6010)]])+(7-1),1)),2)</f>
        <v>FY20</v>
      </c>
      <c r="L265" s="14" t="str">
        <f>"Q"&amp;CHOOSE(MONTH(FY20_Published367[[#This Row],[LNTP (6010)]]),3,3,3,4,4,4,1,1,1,2,2,2)</f>
        <v>Q3</v>
      </c>
      <c r="M265" s="42" t="s">
        <v>564</v>
      </c>
      <c r="N265" s="39" t="s">
        <v>591</v>
      </c>
      <c r="O265" s="39" t="s">
        <v>567</v>
      </c>
      <c r="P265" s="39" t="s">
        <v>593</v>
      </c>
      <c r="Q265" s="84" t="s">
        <v>807</v>
      </c>
    </row>
    <row r="266" spans="1:17">
      <c r="A266" s="69" t="s">
        <v>34</v>
      </c>
      <c r="B266" s="32" t="s">
        <v>239</v>
      </c>
      <c r="C266" s="33" t="s">
        <v>264</v>
      </c>
      <c r="D266" s="33" t="s">
        <v>0</v>
      </c>
      <c r="E266" s="46">
        <v>3391636</v>
      </c>
      <c r="F266" s="46">
        <v>4544155.9988583997</v>
      </c>
      <c r="G266" s="42">
        <v>43497.333333333336</v>
      </c>
      <c r="H266" s="38" t="str">
        <f>"FY"&amp;RIGHT(YEAR(DATE(YEAR(FY20_Published367[[#This Row],[Contract Bid - Start (5010)]]),MONTH(FY20_Published367[[#This Row],[Contract Bid - Start (5010)]])+(7-1),1)),2)</f>
        <v>FY19</v>
      </c>
      <c r="I266" s="14" t="str">
        <f>"Q"&amp;CHOOSE(MONTH(FY20_Published367[[#This Row],[Contract Bid - Start (5010)]]),3,3,3,4,4,4,1,1,1,2,2,2)</f>
        <v>Q3</v>
      </c>
      <c r="J266" s="42">
        <v>43668.333333333336</v>
      </c>
      <c r="K266" s="38" t="str">
        <f>"FY"&amp;RIGHT(YEAR(DATE(YEAR(FY20_Published367[[#This Row],[LNTP (6010)]]),MONTH(FY20_Published367[[#This Row],[LNTP (6010)]])+(7-1),1)),2)</f>
        <v>FY20</v>
      </c>
      <c r="L266" s="14" t="str">
        <f>"Q"&amp;CHOOSE(MONTH(FY20_Published367[[#This Row],[LNTP (6010)]]),3,3,3,4,4,4,1,1,1,2,2,2)</f>
        <v>Q1</v>
      </c>
      <c r="M266" s="42" t="s">
        <v>564</v>
      </c>
      <c r="N266" s="39" t="s">
        <v>591</v>
      </c>
      <c r="O266" s="39" t="s">
        <v>567</v>
      </c>
      <c r="P266" s="39" t="s">
        <v>596</v>
      </c>
      <c r="Q266" s="84" t="s">
        <v>806</v>
      </c>
    </row>
    <row r="267" spans="1:17">
      <c r="A267" s="71" t="s">
        <v>28</v>
      </c>
      <c r="B267" s="32" t="s">
        <v>173</v>
      </c>
      <c r="C267" s="60" t="s">
        <v>319</v>
      </c>
      <c r="D267" s="33" t="s">
        <v>0</v>
      </c>
      <c r="E267" s="46">
        <v>887184</v>
      </c>
      <c r="F267" s="46">
        <v>1707221.0377780001</v>
      </c>
      <c r="G267" s="62">
        <v>43767.333333333336</v>
      </c>
      <c r="H267" s="38" t="str">
        <f>"FY"&amp;RIGHT(YEAR(DATE(YEAR(FY20_Published367[[#This Row],[Contract Bid - Start (5010)]]),MONTH(FY20_Published367[[#This Row],[Contract Bid - Start (5010)]])+(7-1),1)),2)</f>
        <v>FY20</v>
      </c>
      <c r="I267" s="64" t="str">
        <f>"Q"&amp;CHOOSE(MONTH(FY20_Published367[[#This Row],[Contract Bid - Start (5010)]]),3,3,3,4,4,4,1,1,1,2,2,2)</f>
        <v>Q2</v>
      </c>
      <c r="J267" s="62">
        <v>43951.333333333336</v>
      </c>
      <c r="K267" s="38" t="str">
        <f>"FY"&amp;RIGHT(YEAR(DATE(YEAR(FY20_Published367[[#This Row],[LNTP (6010)]]),MONTH(FY20_Published367[[#This Row],[LNTP (6010)]])+(7-1),1)),2)</f>
        <v>FY20</v>
      </c>
      <c r="L267" s="64" t="str">
        <f>"Q"&amp;CHOOSE(MONTH(FY20_Published367[[#This Row],[LNTP (6010)]]),3,3,3,4,4,4,1,1,1,2,2,2)</f>
        <v>Q4</v>
      </c>
      <c r="M267" s="42" t="s">
        <v>564</v>
      </c>
      <c r="N267" s="39" t="s">
        <v>591</v>
      </c>
      <c r="O267" s="39" t="s">
        <v>567</v>
      </c>
      <c r="P267" s="39" t="s">
        <v>659</v>
      </c>
      <c r="Q267" s="84" t="s">
        <v>807</v>
      </c>
    </row>
    <row r="268" spans="1:17">
      <c r="A268" s="80" t="s">
        <v>379</v>
      </c>
      <c r="B268" s="32" t="s">
        <v>632</v>
      </c>
      <c r="C268" s="33" t="s">
        <v>265</v>
      </c>
      <c r="D268" s="33" t="s">
        <v>0</v>
      </c>
      <c r="E268" s="46">
        <v>2152300</v>
      </c>
      <c r="F268" s="46">
        <v>3182499.99961614</v>
      </c>
      <c r="G268" s="78">
        <v>43908</v>
      </c>
      <c r="H268" s="38" t="str">
        <f>"FY"&amp;RIGHT(YEAR(DATE(YEAR(FY20_Published367[[#This Row],[Contract Bid - Start (5010)]]),MONTH(FY20_Published367[[#This Row],[Contract Bid - Start (5010)]])+(7-1),1)),2)</f>
        <v>FY20</v>
      </c>
      <c r="I268" s="14" t="str">
        <f>"Q"&amp;CHOOSE(MONTH(FY20_Published367[[#This Row],[Contract Bid - Start (5010)]]),3,3,3,4,4,4,1,1,1,2,2,2)</f>
        <v>Q3</v>
      </c>
      <c r="J268" s="77">
        <v>44012</v>
      </c>
      <c r="K268" s="38" t="str">
        <f>"FY"&amp;RIGHT(YEAR(DATE(YEAR(FY20_Published367[[#This Row],[LNTP (6010)]]),MONTH(FY20_Published367[[#This Row],[LNTP (6010)]])+(7-1),1)),2)</f>
        <v>FY20</v>
      </c>
      <c r="L268" s="14" t="str">
        <f>"Q"&amp;CHOOSE(MONTH(FY20_Published367[[#This Row],[LNTP (6010)]]),3,3,3,4,4,4,1,1,1,2,2,2)</f>
        <v>Q4</v>
      </c>
      <c r="M268" s="42" t="s">
        <v>565</v>
      </c>
      <c r="N268" s="39" t="s">
        <v>591</v>
      </c>
      <c r="O268" s="39" t="s">
        <v>567</v>
      </c>
      <c r="P268" s="39" t="s">
        <v>658</v>
      </c>
      <c r="Q268" s="84" t="s">
        <v>807</v>
      </c>
    </row>
    <row r="269" spans="1:17">
      <c r="A269" s="71" t="s">
        <v>87</v>
      </c>
      <c r="B269" s="32" t="s">
        <v>169</v>
      </c>
      <c r="C269" s="33" t="s">
        <v>265</v>
      </c>
      <c r="D269" s="33" t="s">
        <v>0</v>
      </c>
      <c r="E269" s="46">
        <v>6154699.9178207703</v>
      </c>
      <c r="F269" s="46">
        <v>9970644.91277631</v>
      </c>
      <c r="G269" s="42">
        <v>43749.333333333336</v>
      </c>
      <c r="H269" s="38" t="str">
        <f>"FY"&amp;RIGHT(YEAR(DATE(YEAR(FY20_Published367[[#This Row],[Contract Bid - Start (5010)]]),MONTH(FY20_Published367[[#This Row],[Contract Bid - Start (5010)]])+(7-1),1)),2)</f>
        <v>FY20</v>
      </c>
      <c r="I269" s="14" t="str">
        <f>"Q"&amp;CHOOSE(MONTH(FY20_Published367[[#This Row],[Contract Bid - Start (5010)]]),3,3,3,4,4,4,1,1,1,2,2,2)</f>
        <v>Q2</v>
      </c>
      <c r="J269" s="42">
        <v>43959.333333333336</v>
      </c>
      <c r="K269" s="38" t="str">
        <f>"FY"&amp;RIGHT(YEAR(DATE(YEAR(FY20_Published367[[#This Row],[LNTP (6010)]]),MONTH(FY20_Published367[[#This Row],[LNTP (6010)]])+(7-1),1)),2)</f>
        <v>FY20</v>
      </c>
      <c r="L269" s="14" t="str">
        <f>"Q"&amp;CHOOSE(MONTH(FY20_Published367[[#This Row],[LNTP (6010)]]),3,3,3,4,4,4,1,1,1,2,2,2)</f>
        <v>Q4</v>
      </c>
      <c r="M269" s="42" t="s">
        <v>565</v>
      </c>
      <c r="N269" s="39" t="s">
        <v>591</v>
      </c>
      <c r="O269" s="39" t="s">
        <v>567</v>
      </c>
      <c r="P269" s="39" t="s">
        <v>597</v>
      </c>
      <c r="Q269" s="84" t="s">
        <v>807</v>
      </c>
    </row>
    <row r="270" spans="1:17">
      <c r="A270" s="69" t="s">
        <v>81</v>
      </c>
      <c r="B270" s="32" t="s">
        <v>177</v>
      </c>
      <c r="C270" s="33" t="s">
        <v>320</v>
      </c>
      <c r="D270" s="33" t="s">
        <v>0</v>
      </c>
      <c r="E270" s="46">
        <v>123367.07</v>
      </c>
      <c r="F270" s="46">
        <v>166545.54</v>
      </c>
      <c r="G270" s="42">
        <v>43843.333333333336</v>
      </c>
      <c r="H270" s="38" t="str">
        <f>"FY"&amp;RIGHT(YEAR(DATE(YEAR(FY20_Published367[[#This Row],[Contract Bid - Start (5010)]]),MONTH(FY20_Published367[[#This Row],[Contract Bid - Start (5010)]])+(7-1),1)),2)</f>
        <v>FY20</v>
      </c>
      <c r="I270" s="14" t="str">
        <f>"Q"&amp;CHOOSE(MONTH(FY20_Published367[[#This Row],[Contract Bid - Start (5010)]]),3,3,3,4,4,4,1,1,1,2,2,2)</f>
        <v>Q3</v>
      </c>
      <c r="J270" s="42">
        <v>43973.333333333336</v>
      </c>
      <c r="K270" s="38" t="str">
        <f>"FY"&amp;RIGHT(YEAR(DATE(YEAR(FY20_Published367[[#This Row],[LNTP (6010)]]),MONTH(FY20_Published367[[#This Row],[LNTP (6010)]])+(7-1),1)),2)</f>
        <v>FY20</v>
      </c>
      <c r="L270" s="14" t="str">
        <f>"Q"&amp;CHOOSE(MONTH(FY20_Published367[[#This Row],[LNTP (6010)]]),3,3,3,4,4,4,1,1,1,2,2,2)</f>
        <v>Q4</v>
      </c>
      <c r="M270" s="42" t="s">
        <v>565</v>
      </c>
      <c r="N270" s="39" t="s">
        <v>591</v>
      </c>
      <c r="O270" s="39" t="s">
        <v>567</v>
      </c>
      <c r="P270" s="39" t="s">
        <v>578</v>
      </c>
      <c r="Q270" s="84" t="s">
        <v>807</v>
      </c>
    </row>
  </sheetData>
  <conditionalFormatting sqref="B1:B1048576">
    <cfRule type="duplicateValues" dxfId="55" priority="10"/>
  </conditionalFormatting>
  <conditionalFormatting sqref="C27:C28">
    <cfRule type="duplicateValues" dxfId="54" priority="8"/>
  </conditionalFormatting>
  <conditionalFormatting sqref="C27:C28">
    <cfRule type="duplicateValues" dxfId="53" priority="9"/>
  </conditionalFormatting>
  <conditionalFormatting sqref="A251">
    <cfRule type="duplicateValues" dxfId="52" priority="7"/>
  </conditionalFormatting>
  <conditionalFormatting sqref="H1:H1048576">
    <cfRule type="cellIs" dxfId="51" priority="6" operator="equal">
      <formula>"FY20"</formula>
    </cfRule>
  </conditionalFormatting>
  <conditionalFormatting sqref="K1:K1048576">
    <cfRule type="cellIs" dxfId="50" priority="5" operator="equal">
      <formula>"FY20"</formula>
    </cfRule>
  </conditionalFormatting>
  <conditionalFormatting sqref="O1:O1048576">
    <cfRule type="cellIs" dxfId="49" priority="4" operator="equal">
      <formula>"Y"</formula>
    </cfRule>
  </conditionalFormatting>
  <conditionalFormatting sqref="A253:A254">
    <cfRule type="duplicateValues" dxfId="48" priority="2"/>
  </conditionalFormatting>
  <conditionalFormatting sqref="A253:A261 A263:A269">
    <cfRule type="duplicateValues" dxfId="47" priority="3"/>
  </conditionalFormatting>
  <conditionalFormatting sqref="A2:A250">
    <cfRule type="duplicateValues" dxfId="46" priority="11"/>
  </conditionalFormatting>
  <conditionalFormatting sqref="A262">
    <cfRule type="duplicateValues" dxfId="45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138"/>
  <sheetViews>
    <sheetView topLeftCell="A31" zoomScale="55" zoomScaleNormal="55" workbookViewId="0">
      <selection activeCell="D49" sqref="D49"/>
    </sheetView>
  </sheetViews>
  <sheetFormatPr baseColWidth="10" defaultColWidth="8.83203125" defaultRowHeight="15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47" customWidth="1"/>
    <col min="6" max="6" width="25.5" style="3" customWidth="1"/>
    <col min="7" max="7" width="25.5" style="44" customWidth="1"/>
    <col min="8" max="8" width="19.1640625" style="6" customWidth="1"/>
    <col min="9" max="9" width="19.1640625" customWidth="1"/>
    <col min="10" max="10" width="25.5" style="44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style="74" bestFit="1" customWidth="1"/>
    <col min="16" max="16" width="27.6640625" bestFit="1" customWidth="1"/>
  </cols>
  <sheetData>
    <row r="1" spans="1:16" s="1" customFormat="1" ht="39.75" customHeight="1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5" t="s">
        <v>549</v>
      </c>
      <c r="H1" s="11" t="s">
        <v>22</v>
      </c>
      <c r="I1" s="10" t="s">
        <v>23</v>
      </c>
      <c r="J1" s="45" t="s">
        <v>550</v>
      </c>
      <c r="K1" s="11" t="s">
        <v>20</v>
      </c>
      <c r="L1" s="10" t="s">
        <v>21</v>
      </c>
      <c r="M1" s="11" t="s">
        <v>326</v>
      </c>
      <c r="N1" s="41" t="s">
        <v>551</v>
      </c>
      <c r="O1" s="41" t="s">
        <v>586</v>
      </c>
      <c r="P1" s="41" t="s">
        <v>562</v>
      </c>
    </row>
    <row r="2" spans="1:16">
      <c r="A2" s="37" t="s">
        <v>560</v>
      </c>
      <c r="B2" s="32" t="s">
        <v>810</v>
      </c>
      <c r="C2" s="32" t="s">
        <v>811</v>
      </c>
      <c r="D2" s="32" t="s">
        <v>0</v>
      </c>
      <c r="E2" s="46">
        <v>9000000</v>
      </c>
      <c r="F2" s="46">
        <v>30000000</v>
      </c>
      <c r="G2" s="59">
        <v>43782</v>
      </c>
      <c r="H2" s="38" t="str">
        <f>"FY"&amp;RIGHT(YEAR(DATE(YEAR(FY20_Published35[[#This Row],[Contract Bid - Start (5010)]]),MONTH(FY20_Published35[[#This Row],[Contract Bid - Start (5010)]])+(7-1),1)),2)</f>
        <v>FY20</v>
      </c>
      <c r="I2" s="32" t="str">
        <f>"Q"&amp;CHOOSE(MONTH(FY20_Published35[[#This Row],[Contract Bid - Start (5010)]]),3,3,3,4,4,4,1,1,1,2,2,2)</f>
        <v>Q2</v>
      </c>
      <c r="J2" s="59">
        <v>44075</v>
      </c>
      <c r="K2" s="38" t="str">
        <f>"FY"&amp;RIGHT(YEAR(DATE(YEAR(FY20_Published35[[#This Row],[LNTP (6010)]]),MONTH(FY20_Published35[[#This Row],[LNTP (6010)]])+(7-1),1)),2)</f>
        <v>FY21</v>
      </c>
      <c r="L2" s="32" t="str">
        <f>"Q"&amp;CHOOSE(MONTH(FY20_Published35[[#This Row],[LNTP (6010)]]),3,3,3,4,4,4,1,1,1,2,2,2)</f>
        <v>Q1</v>
      </c>
      <c r="M2" s="51" t="e">
        <v>#N/A</v>
      </c>
      <c r="N2" s="40" t="s">
        <v>809</v>
      </c>
      <c r="O2" s="39" t="s">
        <v>568</v>
      </c>
      <c r="P2" s="51" t="s">
        <v>945</v>
      </c>
    </row>
    <row r="3" spans="1:16">
      <c r="A3" s="34" t="s">
        <v>387</v>
      </c>
      <c r="B3" s="32" t="s">
        <v>812</v>
      </c>
      <c r="C3" s="32" t="s">
        <v>265</v>
      </c>
      <c r="D3" s="32" t="s">
        <v>0</v>
      </c>
      <c r="E3" s="46">
        <v>199999.999531818</v>
      </c>
      <c r="F3" s="46">
        <v>325999.99940494302</v>
      </c>
      <c r="G3" s="59">
        <v>43920</v>
      </c>
      <c r="H3" s="38" t="str">
        <f>"FY"&amp;RIGHT(YEAR(DATE(YEAR(FY20_Published35[[#This Row],[Contract Bid - Start (5010)]]),MONTH(FY20_Published35[[#This Row],[Contract Bid - Start (5010)]])+(7-1),1)),2)</f>
        <v>FY20</v>
      </c>
      <c r="I3" s="14" t="str">
        <f>"Q"&amp;CHOOSE(MONTH(FY20_Published35[[#This Row],[Contract Bid - Start (5010)]]),3,3,3,4,4,4,1,1,1,2,2,2)</f>
        <v>Q3</v>
      </c>
      <c r="J3" s="59">
        <v>44042</v>
      </c>
      <c r="K3" s="38" t="str">
        <f>"FY"&amp;RIGHT(YEAR(DATE(YEAR(FY20_Published35[[#This Row],[LNTP (6010)]]),MONTH(FY20_Published35[[#This Row],[LNTP (6010)]])+(7-1),1)),2)</f>
        <v>FY21</v>
      </c>
      <c r="L3" s="14" t="str">
        <f>"Q"&amp;CHOOSE(MONTH(FY20_Published35[[#This Row],[LNTP (6010)]]),3,3,3,4,4,4,1,1,1,2,2,2)</f>
        <v>Q1</v>
      </c>
      <c r="M3" s="42" t="s">
        <v>565</v>
      </c>
      <c r="N3" s="39" t="s">
        <v>809</v>
      </c>
      <c r="O3" s="39" t="s">
        <v>568</v>
      </c>
      <c r="P3" s="51" t="s">
        <v>600</v>
      </c>
    </row>
    <row r="4" spans="1:16">
      <c r="A4" s="37" t="s">
        <v>388</v>
      </c>
      <c r="B4" s="32" t="s">
        <v>812</v>
      </c>
      <c r="C4" s="32" t="s">
        <v>265</v>
      </c>
      <c r="D4" s="32" t="s">
        <v>0</v>
      </c>
      <c r="E4" s="46">
        <v>1999999.99531818</v>
      </c>
      <c r="F4" s="46">
        <v>2940999.9950663098</v>
      </c>
      <c r="G4" s="59">
        <v>43920</v>
      </c>
      <c r="H4" s="38" t="str">
        <f>"FY"&amp;RIGHT(YEAR(DATE(YEAR(FY20_Published35[[#This Row],[Contract Bid - Start (5010)]]),MONTH(FY20_Published35[[#This Row],[Contract Bid - Start (5010)]])+(7-1),1)),2)</f>
        <v>FY20</v>
      </c>
      <c r="I4" s="14" t="str">
        <f>"Q"&amp;CHOOSE(MONTH(FY20_Published35[[#This Row],[Contract Bid - Start (5010)]]),3,3,3,4,4,4,1,1,1,2,2,2)</f>
        <v>Q3</v>
      </c>
      <c r="J4" s="59">
        <v>44042</v>
      </c>
      <c r="K4" s="38" t="str">
        <f>"FY"&amp;RIGHT(YEAR(DATE(YEAR(FY20_Published35[[#This Row],[LNTP (6010)]]),MONTH(FY20_Published35[[#This Row],[LNTP (6010)]])+(7-1),1)),2)</f>
        <v>FY21</v>
      </c>
      <c r="L4" s="14" t="str">
        <f>"Q"&amp;CHOOSE(MONTH(FY20_Published35[[#This Row],[LNTP (6010)]]),3,3,3,4,4,4,1,1,1,2,2,2)</f>
        <v>Q1</v>
      </c>
      <c r="M4" s="42" t="s">
        <v>565</v>
      </c>
      <c r="N4" s="39" t="s">
        <v>809</v>
      </c>
      <c r="O4" s="39" t="s">
        <v>568</v>
      </c>
      <c r="P4" s="51" t="s">
        <v>600</v>
      </c>
    </row>
    <row r="5" spans="1:16">
      <c r="A5" s="37" t="s">
        <v>498</v>
      </c>
      <c r="B5" s="32" t="e">
        <v>#N/A</v>
      </c>
      <c r="C5" s="32" t="e">
        <v>#N/A</v>
      </c>
      <c r="D5" s="32" t="e">
        <v>#N/A</v>
      </c>
      <c r="E5" s="46" t="e">
        <v>#N/A</v>
      </c>
      <c r="F5" s="46" t="e">
        <v>#N/A</v>
      </c>
      <c r="G5" s="59" t="e">
        <v>#N/A</v>
      </c>
      <c r="H5" s="38" t="e">
        <f>"FY"&amp;RIGHT(YEAR(DATE(YEAR(FY20_Published35[[#This Row],[Contract Bid - Start (5010)]]),MONTH(FY20_Published35[[#This Row],[Contract Bid - Start (5010)]])+(7-1),1)),2)</f>
        <v>#N/A</v>
      </c>
      <c r="I5" s="14" t="e">
        <f>"Q"&amp;CHOOSE(MONTH(FY20_Published35[[#This Row],[Contract Bid - Start (5010)]]),3,3,3,4,4,4,1,1,1,2,2,2)</f>
        <v>#N/A</v>
      </c>
      <c r="J5" s="59" t="e">
        <v>#N/A</v>
      </c>
      <c r="K5" s="38" t="e">
        <f>"FY"&amp;RIGHT(YEAR(DATE(YEAR(FY20_Published35[[#This Row],[LNTP (6010)]]),MONTH(FY20_Published35[[#This Row],[LNTP (6010)]])+(7-1),1)),2)</f>
        <v>#N/A</v>
      </c>
      <c r="L5" s="14" t="e">
        <f>"Q"&amp;CHOOSE(MONTH(FY20_Published35[[#This Row],[LNTP (6010)]]),3,3,3,4,4,4,1,1,1,2,2,2)</f>
        <v>#N/A</v>
      </c>
      <c r="M5" s="42" t="s">
        <v>564</v>
      </c>
      <c r="N5" s="39" t="s">
        <v>591</v>
      </c>
      <c r="O5" s="39" t="s">
        <v>568</v>
      </c>
      <c r="P5" s="51" t="e">
        <v>#N/A</v>
      </c>
    </row>
    <row r="6" spans="1:16">
      <c r="A6" s="37" t="s">
        <v>389</v>
      </c>
      <c r="B6" s="32" t="s">
        <v>813</v>
      </c>
      <c r="C6" s="32" t="s">
        <v>265</v>
      </c>
      <c r="D6" s="32" t="s">
        <v>0</v>
      </c>
      <c r="E6" s="46">
        <v>4875000</v>
      </c>
      <c r="F6" s="46">
        <v>6888000</v>
      </c>
      <c r="G6" s="59">
        <v>44078</v>
      </c>
      <c r="H6" s="38" t="str">
        <f>"FY"&amp;RIGHT(YEAR(DATE(YEAR(FY20_Published35[[#This Row],[Contract Bid - Start (5010)]]),MONTH(FY20_Published35[[#This Row],[Contract Bid - Start (5010)]])+(7-1),1)),2)</f>
        <v>FY21</v>
      </c>
      <c r="I6" s="14" t="str">
        <f>"Q"&amp;CHOOSE(MONTH(FY20_Published35[[#This Row],[Contract Bid - Start (5010)]]),3,3,3,4,4,4,1,1,1,2,2,2)</f>
        <v>Q1</v>
      </c>
      <c r="J6" s="59">
        <v>44263</v>
      </c>
      <c r="K6" s="38" t="str">
        <f>"FY"&amp;RIGHT(YEAR(DATE(YEAR(FY20_Published35[[#This Row],[LNTP (6010)]]),MONTH(FY20_Published35[[#This Row],[LNTP (6010)]])+(7-1),1)),2)</f>
        <v>FY21</v>
      </c>
      <c r="L6" s="14" t="str">
        <f>"Q"&amp;CHOOSE(MONTH(FY20_Published35[[#This Row],[LNTP (6010)]]),3,3,3,4,4,4,1,1,1,2,2,2)</f>
        <v>Q3</v>
      </c>
      <c r="M6" s="42" t="s">
        <v>564</v>
      </c>
      <c r="N6" s="39" t="s">
        <v>809</v>
      </c>
      <c r="O6" s="39" t="s">
        <v>568</v>
      </c>
      <c r="P6" s="51" t="s">
        <v>801</v>
      </c>
    </row>
    <row r="7" spans="1:16">
      <c r="A7" s="34" t="s">
        <v>509</v>
      </c>
      <c r="B7" s="32" t="s">
        <v>814</v>
      </c>
      <c r="C7" s="32" t="s">
        <v>265</v>
      </c>
      <c r="D7" s="32" t="s">
        <v>0</v>
      </c>
      <c r="E7" s="46">
        <v>4080279.9897993002</v>
      </c>
      <c r="F7" s="46">
        <v>5720816.9895003298</v>
      </c>
      <c r="G7" s="59">
        <v>43983</v>
      </c>
      <c r="H7" s="38" t="str">
        <f>"FY"&amp;RIGHT(YEAR(DATE(YEAR(FY20_Published35[[#This Row],[Contract Bid - Start (5010)]]),MONTH(FY20_Published35[[#This Row],[Contract Bid - Start (5010)]])+(7-1),1)),2)</f>
        <v>FY20</v>
      </c>
      <c r="I7" s="14" t="str">
        <f>"Q"&amp;CHOOSE(MONTH(FY20_Published35[[#This Row],[Contract Bid - Start (5010)]]),3,3,3,4,4,4,1,1,1,2,2,2)</f>
        <v>Q4</v>
      </c>
      <c r="J7" s="59">
        <v>44166</v>
      </c>
      <c r="K7" s="38" t="str">
        <f>"FY"&amp;RIGHT(YEAR(DATE(YEAR(FY20_Published35[[#This Row],[LNTP (6010)]]),MONTH(FY20_Published35[[#This Row],[LNTP (6010)]])+(7-1),1)),2)</f>
        <v>FY21</v>
      </c>
      <c r="L7" s="14" t="str">
        <f>"Q"&amp;CHOOSE(MONTH(FY20_Published35[[#This Row],[LNTP (6010)]]),3,3,3,4,4,4,1,1,1,2,2,2)</f>
        <v>Q2</v>
      </c>
      <c r="M7" s="42" t="s">
        <v>565</v>
      </c>
      <c r="N7" s="39" t="s">
        <v>809</v>
      </c>
      <c r="O7" s="39" t="s">
        <v>568</v>
      </c>
      <c r="P7" s="51" t="s">
        <v>597</v>
      </c>
    </row>
    <row r="8" spans="1:16">
      <c r="A8" s="37" t="s">
        <v>513</v>
      </c>
      <c r="B8" s="32" t="s">
        <v>815</v>
      </c>
      <c r="C8" s="32" t="s">
        <v>264</v>
      </c>
      <c r="D8" s="32" t="s">
        <v>0</v>
      </c>
      <c r="E8" s="46">
        <v>5305291</v>
      </c>
      <c r="F8" s="46">
        <v>6624610.9997472297</v>
      </c>
      <c r="G8" s="59">
        <v>44127</v>
      </c>
      <c r="H8" s="38" t="str">
        <f>"FY"&amp;RIGHT(YEAR(DATE(YEAR(FY20_Published35[[#This Row],[Contract Bid - Start (5010)]]),MONTH(FY20_Published35[[#This Row],[Contract Bid - Start (5010)]])+(7-1),1)),2)</f>
        <v>FY21</v>
      </c>
      <c r="I8" s="14" t="str">
        <f>"Q"&amp;CHOOSE(MONTH(FY20_Published35[[#This Row],[Contract Bid - Start (5010)]]),3,3,3,4,4,4,1,1,1,2,2,2)</f>
        <v>Q2</v>
      </c>
      <c r="J8" s="59">
        <v>44279</v>
      </c>
      <c r="K8" s="38" t="str">
        <f>"FY"&amp;RIGHT(YEAR(DATE(YEAR(FY20_Published35[[#This Row],[LNTP (6010)]]),MONTH(FY20_Published35[[#This Row],[LNTP (6010)]])+(7-1),1)),2)</f>
        <v>FY21</v>
      </c>
      <c r="L8" s="14" t="str">
        <f>"Q"&amp;CHOOSE(MONTH(FY20_Published35[[#This Row],[LNTP (6010)]]),3,3,3,4,4,4,1,1,1,2,2,2)</f>
        <v>Q3</v>
      </c>
      <c r="M8" s="42" t="s">
        <v>565</v>
      </c>
      <c r="N8" s="39" t="s">
        <v>809</v>
      </c>
      <c r="O8" s="39" t="s">
        <v>568</v>
      </c>
      <c r="P8" s="51" t="s">
        <v>579</v>
      </c>
    </row>
    <row r="9" spans="1:16">
      <c r="A9" s="35" t="s">
        <v>515</v>
      </c>
      <c r="B9" s="32" t="s">
        <v>816</v>
      </c>
      <c r="C9" s="32" t="s">
        <v>265</v>
      </c>
      <c r="D9" s="32" t="s">
        <v>0</v>
      </c>
      <c r="E9" s="46">
        <v>3047000</v>
      </c>
      <c r="F9" s="46">
        <v>4029999.9999997499</v>
      </c>
      <c r="G9" s="59">
        <v>44088</v>
      </c>
      <c r="H9" s="38" t="str">
        <f>"FY"&amp;RIGHT(YEAR(DATE(YEAR(FY20_Published35[[#This Row],[Contract Bid - Start (5010)]]),MONTH(FY20_Published35[[#This Row],[Contract Bid - Start (5010)]])+(7-1),1)),2)</f>
        <v>FY21</v>
      </c>
      <c r="I9" s="14" t="str">
        <f>"Q"&amp;CHOOSE(MONTH(FY20_Published35[[#This Row],[Contract Bid - Start (5010)]]),3,3,3,4,4,4,1,1,1,2,2,2)</f>
        <v>Q1</v>
      </c>
      <c r="J9" s="59">
        <v>44273</v>
      </c>
      <c r="K9" s="38" t="str">
        <f>"FY"&amp;RIGHT(YEAR(DATE(YEAR(FY20_Published35[[#This Row],[LNTP (6010)]]),MONTH(FY20_Published35[[#This Row],[LNTP (6010)]])+(7-1),1)),2)</f>
        <v>FY21</v>
      </c>
      <c r="L9" s="14" t="str">
        <f>"Q"&amp;CHOOSE(MONTH(FY20_Published35[[#This Row],[LNTP (6010)]]),3,3,3,4,4,4,1,1,1,2,2,2)</f>
        <v>Q3</v>
      </c>
      <c r="M9" s="42" t="s">
        <v>565</v>
      </c>
      <c r="N9" s="39" t="s">
        <v>809</v>
      </c>
      <c r="O9" s="39" t="s">
        <v>568</v>
      </c>
      <c r="P9" s="51" t="s">
        <v>579</v>
      </c>
    </row>
    <row r="10" spans="1:16">
      <c r="A10" s="37" t="s">
        <v>484</v>
      </c>
      <c r="B10" s="32" t="s">
        <v>817</v>
      </c>
      <c r="C10" s="32" t="s">
        <v>264</v>
      </c>
      <c r="D10" s="32" t="s">
        <v>0</v>
      </c>
      <c r="E10" s="46">
        <v>2164499.9957890599</v>
      </c>
      <c r="F10" s="46">
        <v>3188599.99505756</v>
      </c>
      <c r="G10" s="59">
        <v>43985</v>
      </c>
      <c r="H10" s="38" t="str">
        <f>"FY"&amp;RIGHT(YEAR(DATE(YEAR(FY20_Published35[[#This Row],[Contract Bid - Start (5010)]]),MONTH(FY20_Published35[[#This Row],[Contract Bid - Start (5010)]])+(7-1),1)),2)</f>
        <v>FY20</v>
      </c>
      <c r="I10" s="14" t="str">
        <f>"Q"&amp;CHOOSE(MONTH(FY20_Published35[[#This Row],[Contract Bid - Start (5010)]]),3,3,3,4,4,4,1,1,1,2,2,2)</f>
        <v>Q4</v>
      </c>
      <c r="J10" s="59">
        <v>44162</v>
      </c>
      <c r="K10" s="38" t="str">
        <f>"FY"&amp;RIGHT(YEAR(DATE(YEAR(FY20_Published35[[#This Row],[LNTP (6010)]]),MONTH(FY20_Published35[[#This Row],[LNTP (6010)]])+(7-1),1)),2)</f>
        <v>FY21</v>
      </c>
      <c r="L10" s="14" t="str">
        <f>"Q"&amp;CHOOSE(MONTH(FY20_Published35[[#This Row],[LNTP (6010)]]),3,3,3,4,4,4,1,1,1,2,2,2)</f>
        <v>Q2</v>
      </c>
      <c r="M10" s="42" t="s">
        <v>565</v>
      </c>
      <c r="N10" s="39" t="s">
        <v>809</v>
      </c>
      <c r="O10" s="39" t="s">
        <v>568</v>
      </c>
      <c r="P10" s="51" t="s">
        <v>579</v>
      </c>
    </row>
    <row r="11" spans="1:16">
      <c r="A11" s="37" t="s">
        <v>517</v>
      </c>
      <c r="B11" s="32" t="s">
        <v>818</v>
      </c>
      <c r="C11" s="32" t="s">
        <v>264</v>
      </c>
      <c r="D11" s="32" t="s">
        <v>0</v>
      </c>
      <c r="E11" s="46">
        <v>4807950</v>
      </c>
      <c r="F11" s="46">
        <v>6744100.4580538096</v>
      </c>
      <c r="G11" s="59">
        <v>44166</v>
      </c>
      <c r="H11" s="38" t="str">
        <f>"FY"&amp;RIGHT(YEAR(DATE(YEAR(FY20_Published35[[#This Row],[Contract Bid - Start (5010)]]),MONTH(FY20_Published35[[#This Row],[Contract Bid - Start (5010)]])+(7-1),1)),2)</f>
        <v>FY21</v>
      </c>
      <c r="I11" s="14" t="str">
        <f>"Q"&amp;CHOOSE(MONTH(FY20_Published35[[#This Row],[Contract Bid - Start (5010)]]),3,3,3,4,4,4,1,1,1,2,2,2)</f>
        <v>Q2</v>
      </c>
      <c r="J11" s="59">
        <v>44316</v>
      </c>
      <c r="K11" s="38" t="str">
        <f>"FY"&amp;RIGHT(YEAR(DATE(YEAR(FY20_Published35[[#This Row],[LNTP (6010)]]),MONTH(FY20_Published35[[#This Row],[LNTP (6010)]])+(7-1),1)),2)</f>
        <v>FY21</v>
      </c>
      <c r="L11" s="14" t="str">
        <f>"Q"&amp;CHOOSE(MONTH(FY20_Published35[[#This Row],[LNTP (6010)]]),3,3,3,4,4,4,1,1,1,2,2,2)</f>
        <v>Q4</v>
      </c>
      <c r="M11" s="42" t="s">
        <v>565</v>
      </c>
      <c r="N11" s="39" t="s">
        <v>809</v>
      </c>
      <c r="O11" s="39" t="s">
        <v>568</v>
      </c>
      <c r="P11" s="51" t="s">
        <v>600</v>
      </c>
    </row>
    <row r="12" spans="1:16">
      <c r="A12" s="37" t="s">
        <v>525</v>
      </c>
      <c r="B12" s="32" t="s">
        <v>819</v>
      </c>
      <c r="C12" s="32" t="s">
        <v>327</v>
      </c>
      <c r="D12" s="32" t="s">
        <v>241</v>
      </c>
      <c r="E12" s="46">
        <v>107100</v>
      </c>
      <c r="F12" s="46">
        <v>125999.999565891</v>
      </c>
      <c r="G12" s="59">
        <v>43991</v>
      </c>
      <c r="H12" s="38" t="str">
        <f>"FY"&amp;RIGHT(YEAR(DATE(YEAR(FY20_Published35[[#This Row],[Contract Bid - Start (5010)]]),MONTH(FY20_Published35[[#This Row],[Contract Bid - Start (5010)]])+(7-1),1)),2)</f>
        <v>FY20</v>
      </c>
      <c r="I12" s="32" t="str">
        <f>"Q"&amp;CHOOSE(MONTH(FY20_Published35[[#This Row],[Contract Bid - Start (5010)]]),3,3,3,4,4,4,1,1,1,2,2,2)</f>
        <v>Q4</v>
      </c>
      <c r="J12" s="59">
        <v>44085</v>
      </c>
      <c r="K12" s="38" t="str">
        <f>"FY"&amp;RIGHT(YEAR(DATE(YEAR(FY20_Published35[[#This Row],[LNTP (6010)]]),MONTH(FY20_Published35[[#This Row],[LNTP (6010)]])+(7-1),1)),2)</f>
        <v>FY21</v>
      </c>
      <c r="L12" s="32" t="str">
        <f>"Q"&amp;CHOOSE(MONTH(FY20_Published35[[#This Row],[LNTP (6010)]]),3,3,3,4,4,4,1,1,1,2,2,2)</f>
        <v>Q1</v>
      </c>
      <c r="M12" s="51" t="s">
        <v>565</v>
      </c>
      <c r="N12" s="39" t="s">
        <v>809</v>
      </c>
      <c r="O12" s="39" t="s">
        <v>568</v>
      </c>
      <c r="P12" s="51" t="s">
        <v>602</v>
      </c>
    </row>
    <row r="13" spans="1:16">
      <c r="A13" s="37" t="s">
        <v>545</v>
      </c>
      <c r="B13" s="32" t="s">
        <v>820</v>
      </c>
      <c r="C13" s="32" t="s">
        <v>264</v>
      </c>
      <c r="D13" s="32" t="s">
        <v>0</v>
      </c>
      <c r="E13" s="46">
        <v>1855399.9944994701</v>
      </c>
      <c r="F13" s="46">
        <v>2932599.99422355</v>
      </c>
      <c r="G13" s="59">
        <v>44112</v>
      </c>
      <c r="H13" s="38" t="str">
        <f>"FY"&amp;RIGHT(YEAR(DATE(YEAR(FY20_Published35[[#This Row],[Contract Bid - Start (5010)]]),MONTH(FY20_Published35[[#This Row],[Contract Bid - Start (5010)]])+(7-1),1)),2)</f>
        <v>FY21</v>
      </c>
      <c r="I13" s="14" t="str">
        <f>"Q"&amp;CHOOSE(MONTH(FY20_Published35[[#This Row],[Contract Bid - Start (5010)]]),3,3,3,4,4,4,1,1,1,2,2,2)</f>
        <v>Q2</v>
      </c>
      <c r="J13" s="59">
        <v>44307</v>
      </c>
      <c r="K13" s="38" t="str">
        <f>"FY"&amp;RIGHT(YEAR(DATE(YEAR(FY20_Published35[[#This Row],[LNTP (6010)]]),MONTH(FY20_Published35[[#This Row],[LNTP (6010)]])+(7-1),1)),2)</f>
        <v>FY21</v>
      </c>
      <c r="L13" s="14" t="str">
        <f>"Q"&amp;CHOOSE(MONTH(FY20_Published35[[#This Row],[LNTP (6010)]]),3,3,3,4,4,4,1,1,1,2,2,2)</f>
        <v>Q4</v>
      </c>
      <c r="M13" s="42" t="s">
        <v>565</v>
      </c>
      <c r="N13" s="39" t="s">
        <v>809</v>
      </c>
      <c r="O13" s="39" t="s">
        <v>568</v>
      </c>
      <c r="P13" s="51" t="s">
        <v>600</v>
      </c>
    </row>
    <row r="14" spans="1:16">
      <c r="A14" s="37" t="s">
        <v>546</v>
      </c>
      <c r="B14" s="32" t="s">
        <v>821</v>
      </c>
      <c r="C14" s="32" t="s">
        <v>265</v>
      </c>
      <c r="D14" s="32" t="s">
        <v>0</v>
      </c>
      <c r="E14" s="46">
        <v>1769499.99126138</v>
      </c>
      <c r="F14" s="46">
        <v>2934599.9909959501</v>
      </c>
      <c r="G14" s="59">
        <v>44112</v>
      </c>
      <c r="H14" s="38" t="str">
        <f>"FY"&amp;RIGHT(YEAR(DATE(YEAR(FY20_Published35[[#This Row],[Contract Bid - Start (5010)]]),MONTH(FY20_Published35[[#This Row],[Contract Bid - Start (5010)]])+(7-1),1)),2)</f>
        <v>FY21</v>
      </c>
      <c r="I14" s="14" t="str">
        <f>"Q"&amp;CHOOSE(MONTH(FY20_Published35[[#This Row],[Contract Bid - Start (5010)]]),3,3,3,4,4,4,1,1,1,2,2,2)</f>
        <v>Q2</v>
      </c>
      <c r="J14" s="59">
        <v>44307</v>
      </c>
      <c r="K14" s="38" t="str">
        <f>"FY"&amp;RIGHT(YEAR(DATE(YEAR(FY20_Published35[[#This Row],[LNTP (6010)]]),MONTH(FY20_Published35[[#This Row],[LNTP (6010)]])+(7-1),1)),2)</f>
        <v>FY21</v>
      </c>
      <c r="L14" s="14" t="str">
        <f>"Q"&amp;CHOOSE(MONTH(FY20_Published35[[#This Row],[LNTP (6010)]]),3,3,3,4,4,4,1,1,1,2,2,2)</f>
        <v>Q4</v>
      </c>
      <c r="M14" s="42" t="s">
        <v>565</v>
      </c>
      <c r="N14" s="39" t="s">
        <v>809</v>
      </c>
      <c r="O14" s="39" t="s">
        <v>568</v>
      </c>
      <c r="P14" s="51" t="s">
        <v>600</v>
      </c>
    </row>
    <row r="15" spans="1:16">
      <c r="A15" s="35" t="s">
        <v>522</v>
      </c>
      <c r="B15" s="32" t="s">
        <v>822</v>
      </c>
      <c r="C15" s="32" t="s">
        <v>327</v>
      </c>
      <c r="D15" s="32" t="s">
        <v>0</v>
      </c>
      <c r="E15" s="46">
        <v>190899.99855280001</v>
      </c>
      <c r="F15" s="46">
        <v>299999.99852955103</v>
      </c>
      <c r="G15" s="59">
        <v>43896</v>
      </c>
      <c r="H15" s="38" t="str">
        <f>"FY"&amp;RIGHT(YEAR(DATE(YEAR(FY20_Published35[[#This Row],[Contract Bid - Start (5010)]]),MONTH(FY20_Published35[[#This Row],[Contract Bid - Start (5010)]])+(7-1),1)),2)</f>
        <v>FY20</v>
      </c>
      <c r="I15" s="14" t="str">
        <f>"Q"&amp;CHOOSE(MONTH(FY20_Published35[[#This Row],[Contract Bid - Start (5010)]]),3,3,3,4,4,4,1,1,1,2,2,2)</f>
        <v>Q3</v>
      </c>
      <c r="J15" s="59">
        <v>44088</v>
      </c>
      <c r="K15" s="38" t="str">
        <f>"FY"&amp;RIGHT(YEAR(DATE(YEAR(FY20_Published35[[#This Row],[LNTP (6010)]]),MONTH(FY20_Published35[[#This Row],[LNTP (6010)]])+(7-1),1)),2)</f>
        <v>FY21</v>
      </c>
      <c r="L15" s="14" t="str">
        <f>"Q"&amp;CHOOSE(MONTH(FY20_Published35[[#This Row],[LNTP (6010)]]),3,3,3,4,4,4,1,1,1,2,2,2)</f>
        <v>Q1</v>
      </c>
      <c r="M15" s="42" t="s">
        <v>565</v>
      </c>
      <c r="N15" s="39" t="s">
        <v>809</v>
      </c>
      <c r="O15" s="39" t="s">
        <v>568</v>
      </c>
      <c r="P15" s="51" t="s">
        <v>602</v>
      </c>
    </row>
    <row r="16" spans="1:16">
      <c r="A16" s="37" t="s">
        <v>421</v>
      </c>
      <c r="B16" s="32" t="s">
        <v>823</v>
      </c>
      <c r="C16" s="32" t="s">
        <v>263</v>
      </c>
      <c r="D16" s="32" t="s">
        <v>0</v>
      </c>
      <c r="E16" s="46">
        <v>499999.98320000002</v>
      </c>
      <c r="F16" s="46">
        <v>867999.98317999998</v>
      </c>
      <c r="G16" s="59">
        <v>44085</v>
      </c>
      <c r="H16" s="38" t="str">
        <f>"FY"&amp;RIGHT(YEAR(DATE(YEAR(FY20_Published35[[#This Row],[Contract Bid - Start (5010)]]),MONTH(FY20_Published35[[#This Row],[Contract Bid - Start (5010)]])+(7-1),1)),2)</f>
        <v>FY21</v>
      </c>
      <c r="I16" s="14" t="str">
        <f>"Q"&amp;CHOOSE(MONTH(FY20_Published35[[#This Row],[Contract Bid - Start (5010)]]),3,3,3,4,4,4,1,1,1,2,2,2)</f>
        <v>Q1</v>
      </c>
      <c r="J16" s="59">
        <v>44271</v>
      </c>
      <c r="K16" s="38" t="str">
        <f>"FY"&amp;RIGHT(YEAR(DATE(YEAR(FY20_Published35[[#This Row],[LNTP (6010)]]),MONTH(FY20_Published35[[#This Row],[LNTP (6010)]])+(7-1),1)),2)</f>
        <v>FY21</v>
      </c>
      <c r="L16" s="14" t="str">
        <f>"Q"&amp;CHOOSE(MONTH(FY20_Published35[[#This Row],[LNTP (6010)]]),3,3,3,4,4,4,1,1,1,2,2,2)</f>
        <v>Q3</v>
      </c>
      <c r="M16" s="42" t="s">
        <v>565</v>
      </c>
      <c r="N16" s="39" t="s">
        <v>809</v>
      </c>
      <c r="O16" s="39" t="s">
        <v>568</v>
      </c>
      <c r="P16" s="51" t="s">
        <v>594</v>
      </c>
    </row>
    <row r="17" spans="1:16">
      <c r="A17" s="37" t="s">
        <v>469</v>
      </c>
      <c r="B17" s="32" t="s">
        <v>824</v>
      </c>
      <c r="C17" s="32" t="s">
        <v>327</v>
      </c>
      <c r="D17" s="32" t="s">
        <v>0</v>
      </c>
      <c r="E17" s="46">
        <v>212199.99864192001</v>
      </c>
      <c r="F17" s="46">
        <v>274999.99862953398</v>
      </c>
      <c r="G17" s="59">
        <v>44229</v>
      </c>
      <c r="H17" s="38" t="str">
        <f>"FY"&amp;RIGHT(YEAR(DATE(YEAR(FY20_Published35[[#This Row],[Contract Bid - Start (5010)]]),MONTH(FY20_Published35[[#This Row],[Contract Bid - Start (5010)]])+(7-1),1)),2)</f>
        <v>FY21</v>
      </c>
      <c r="I17" s="14" t="str">
        <f>"Q"&amp;CHOOSE(MONTH(FY20_Published35[[#This Row],[Contract Bid - Start (5010)]]),3,3,3,4,4,4,1,1,1,2,2,2)</f>
        <v>Q3</v>
      </c>
      <c r="J17" s="59">
        <v>44377</v>
      </c>
      <c r="K17" s="38" t="str">
        <f>"FY"&amp;RIGHT(YEAR(DATE(YEAR(FY20_Published35[[#This Row],[LNTP (6010)]]),MONTH(FY20_Published35[[#This Row],[LNTP (6010)]])+(7-1),1)),2)</f>
        <v>FY21</v>
      </c>
      <c r="L17" s="14" t="str">
        <f>"Q"&amp;CHOOSE(MONTH(FY20_Published35[[#This Row],[LNTP (6010)]]),3,3,3,4,4,4,1,1,1,2,2,2)</f>
        <v>Q4</v>
      </c>
      <c r="M17" s="42" t="s">
        <v>565</v>
      </c>
      <c r="N17" s="39" t="s">
        <v>809</v>
      </c>
      <c r="O17" s="39" t="s">
        <v>568</v>
      </c>
      <c r="P17" s="51" t="s">
        <v>602</v>
      </c>
    </row>
    <row r="18" spans="1:16">
      <c r="A18" s="37" t="s">
        <v>272</v>
      </c>
      <c r="B18" s="32" t="s">
        <v>825</v>
      </c>
      <c r="C18" s="32" t="s">
        <v>267</v>
      </c>
      <c r="D18" s="32" t="s">
        <v>241</v>
      </c>
      <c r="E18" s="46">
        <v>933030</v>
      </c>
      <c r="F18" s="46">
        <v>1841618.99898044</v>
      </c>
      <c r="G18" s="59">
        <v>43864</v>
      </c>
      <c r="H18" s="38" t="str">
        <f>"FY"&amp;RIGHT(YEAR(DATE(YEAR(FY20_Published35[[#This Row],[Contract Bid - Start (5010)]]),MONTH(FY20_Published35[[#This Row],[Contract Bid - Start (5010)]])+(7-1),1)),2)</f>
        <v>FY20</v>
      </c>
      <c r="I18" s="14" t="str">
        <f>"Q"&amp;CHOOSE(MONTH(FY20_Published35[[#This Row],[Contract Bid - Start (5010)]]),3,3,3,4,4,4,1,1,1,2,2,2)</f>
        <v>Q3</v>
      </c>
      <c r="J18" s="59">
        <v>44042</v>
      </c>
      <c r="K18" s="38" t="str">
        <f>"FY"&amp;RIGHT(YEAR(DATE(YEAR(FY20_Published35[[#This Row],[LNTP (6010)]]),MONTH(FY20_Published35[[#This Row],[LNTP (6010)]])+(7-1),1)),2)</f>
        <v>FY21</v>
      </c>
      <c r="L18" s="14" t="str">
        <f>"Q"&amp;CHOOSE(MONTH(FY20_Published35[[#This Row],[LNTP (6010)]]),3,3,3,4,4,4,1,1,1,2,2,2)</f>
        <v>Q1</v>
      </c>
      <c r="M18" s="42" t="s">
        <v>565</v>
      </c>
      <c r="N18" s="39" t="s">
        <v>809</v>
      </c>
      <c r="O18" s="39" t="s">
        <v>568</v>
      </c>
      <c r="P18" s="51" t="s">
        <v>602</v>
      </c>
    </row>
    <row r="19" spans="1:16">
      <c r="A19" s="37" t="s">
        <v>514</v>
      </c>
      <c r="B19" s="32" t="s">
        <v>826</v>
      </c>
      <c r="C19" s="32" t="s">
        <v>265</v>
      </c>
      <c r="D19" s="32" t="s">
        <v>0</v>
      </c>
      <c r="E19" s="46">
        <v>677900</v>
      </c>
      <c r="F19" s="46">
        <v>964699.99991432705</v>
      </c>
      <c r="G19" s="59">
        <v>44127</v>
      </c>
      <c r="H19" s="38" t="str">
        <f>"FY"&amp;RIGHT(YEAR(DATE(YEAR(FY20_Published35[[#This Row],[Contract Bid - Start (5010)]]),MONTH(FY20_Published35[[#This Row],[Contract Bid - Start (5010)]])+(7-1),1)),2)</f>
        <v>FY21</v>
      </c>
      <c r="I19" s="14" t="str">
        <f>"Q"&amp;CHOOSE(MONTH(FY20_Published35[[#This Row],[Contract Bid - Start (5010)]]),3,3,3,4,4,4,1,1,1,2,2,2)</f>
        <v>Q2</v>
      </c>
      <c r="J19" s="59">
        <v>44279</v>
      </c>
      <c r="K19" s="38" t="str">
        <f>"FY"&amp;RIGHT(YEAR(DATE(YEAR(FY20_Published35[[#This Row],[LNTP (6010)]]),MONTH(FY20_Published35[[#This Row],[LNTP (6010)]])+(7-1),1)),2)</f>
        <v>FY21</v>
      </c>
      <c r="L19" s="14" t="str">
        <f>"Q"&amp;CHOOSE(MONTH(FY20_Published35[[#This Row],[LNTP (6010)]]),3,3,3,4,4,4,1,1,1,2,2,2)</f>
        <v>Q3</v>
      </c>
      <c r="M19" s="42" t="s">
        <v>565</v>
      </c>
      <c r="N19" s="39" t="s">
        <v>809</v>
      </c>
      <c r="O19" s="39" t="s">
        <v>568</v>
      </c>
      <c r="P19" s="51" t="s">
        <v>579</v>
      </c>
    </row>
    <row r="20" spans="1:16">
      <c r="A20" s="34" t="s">
        <v>432</v>
      </c>
      <c r="B20" s="32" t="s">
        <v>827</v>
      </c>
      <c r="C20" s="32" t="s">
        <v>327</v>
      </c>
      <c r="D20" s="32" t="s">
        <v>241</v>
      </c>
      <c r="E20" s="46">
        <v>252449.999368875</v>
      </c>
      <c r="F20" s="46">
        <v>296999.999368875</v>
      </c>
      <c r="G20" s="59">
        <v>43990</v>
      </c>
      <c r="H20" s="38" t="str">
        <f>"FY"&amp;RIGHT(YEAR(DATE(YEAR(FY20_Published35[[#This Row],[Contract Bid - Start (5010)]]),MONTH(FY20_Published35[[#This Row],[Contract Bid - Start (5010)]])+(7-1),1)),2)</f>
        <v>FY20</v>
      </c>
      <c r="I20" s="14" t="str">
        <f>"Q"&amp;CHOOSE(MONTH(FY20_Published35[[#This Row],[Contract Bid - Start (5010)]]),3,3,3,4,4,4,1,1,1,2,2,2)</f>
        <v>Q4</v>
      </c>
      <c r="J20" s="59">
        <v>44084</v>
      </c>
      <c r="K20" s="38" t="str">
        <f>"FY"&amp;RIGHT(YEAR(DATE(YEAR(FY20_Published35[[#This Row],[LNTP (6010)]]),MONTH(FY20_Published35[[#This Row],[LNTP (6010)]])+(7-1),1)),2)</f>
        <v>FY21</v>
      </c>
      <c r="L20" s="14" t="str">
        <f>"Q"&amp;CHOOSE(MONTH(FY20_Published35[[#This Row],[LNTP (6010)]]),3,3,3,4,4,4,1,1,1,2,2,2)</f>
        <v>Q1</v>
      </c>
      <c r="M20" s="42" t="s">
        <v>565</v>
      </c>
      <c r="N20" s="39" t="s">
        <v>809</v>
      </c>
      <c r="O20" s="39" t="s">
        <v>568</v>
      </c>
      <c r="P20" s="51" t="s">
        <v>602</v>
      </c>
    </row>
    <row r="21" spans="1:16">
      <c r="A21" s="34" t="s">
        <v>468</v>
      </c>
      <c r="B21" s="32" t="s">
        <v>828</v>
      </c>
      <c r="C21" s="32" t="s">
        <v>327</v>
      </c>
      <c r="D21" s="32" t="s">
        <v>241</v>
      </c>
      <c r="E21" s="46">
        <v>53550</v>
      </c>
      <c r="F21" s="46">
        <v>63000</v>
      </c>
      <c r="G21" s="59">
        <v>43990</v>
      </c>
      <c r="H21" s="38" t="str">
        <f>"FY"&amp;RIGHT(YEAR(DATE(YEAR(FY20_Published35[[#This Row],[Contract Bid - Start (5010)]]),MONTH(FY20_Published35[[#This Row],[Contract Bid - Start (5010)]])+(7-1),1)),2)</f>
        <v>FY20</v>
      </c>
      <c r="I21" s="14" t="str">
        <f>"Q"&amp;CHOOSE(MONTH(FY20_Published35[[#This Row],[Contract Bid - Start (5010)]]),3,3,3,4,4,4,1,1,1,2,2,2)</f>
        <v>Q4</v>
      </c>
      <c r="J21" s="59">
        <v>44084</v>
      </c>
      <c r="K21" s="38" t="str">
        <f>"FY"&amp;RIGHT(YEAR(DATE(YEAR(FY20_Published35[[#This Row],[LNTP (6010)]]),MONTH(FY20_Published35[[#This Row],[LNTP (6010)]])+(7-1),1)),2)</f>
        <v>FY21</v>
      </c>
      <c r="L21" s="14" t="str">
        <f>"Q"&amp;CHOOSE(MONTH(FY20_Published35[[#This Row],[LNTP (6010)]]),3,3,3,4,4,4,1,1,1,2,2,2)</f>
        <v>Q1</v>
      </c>
      <c r="M21" s="42" t="s">
        <v>565</v>
      </c>
      <c r="N21" s="39" t="s">
        <v>809</v>
      </c>
      <c r="O21" s="39" t="s">
        <v>568</v>
      </c>
      <c r="P21" s="51" t="s">
        <v>602</v>
      </c>
    </row>
    <row r="22" spans="1:16">
      <c r="A22" s="34" t="s">
        <v>273</v>
      </c>
      <c r="B22" s="32" t="s">
        <v>829</v>
      </c>
      <c r="C22" s="32" t="s">
        <v>327</v>
      </c>
      <c r="D22" s="32" t="s">
        <v>241</v>
      </c>
      <c r="E22" s="46">
        <v>260100</v>
      </c>
      <c r="F22" s="46">
        <v>306000</v>
      </c>
      <c r="G22" s="59">
        <v>43994</v>
      </c>
      <c r="H22" s="38" t="str">
        <f>"FY"&amp;RIGHT(YEAR(DATE(YEAR(FY20_Published35[[#This Row],[Contract Bid - Start (5010)]]),MONTH(FY20_Published35[[#This Row],[Contract Bid - Start (5010)]])+(7-1),1)),2)</f>
        <v>FY20</v>
      </c>
      <c r="I22" s="14" t="str">
        <f>"Q"&amp;CHOOSE(MONTH(FY20_Published35[[#This Row],[Contract Bid - Start (5010)]]),3,3,3,4,4,4,1,1,1,2,2,2)</f>
        <v>Q4</v>
      </c>
      <c r="J22" s="59">
        <v>44090</v>
      </c>
      <c r="K22" s="38" t="str">
        <f>"FY"&amp;RIGHT(YEAR(DATE(YEAR(FY20_Published35[[#This Row],[LNTP (6010)]]),MONTH(FY20_Published35[[#This Row],[LNTP (6010)]])+(7-1),1)),2)</f>
        <v>FY21</v>
      </c>
      <c r="L22" s="14" t="str">
        <f>"Q"&amp;CHOOSE(MONTH(FY20_Published35[[#This Row],[LNTP (6010)]]),3,3,3,4,4,4,1,1,1,2,2,2)</f>
        <v>Q1</v>
      </c>
      <c r="M22" s="42" t="s">
        <v>565</v>
      </c>
      <c r="N22" s="39" t="s">
        <v>809</v>
      </c>
      <c r="O22" s="39" t="s">
        <v>568</v>
      </c>
      <c r="P22" s="51" t="s">
        <v>602</v>
      </c>
    </row>
    <row r="23" spans="1:16">
      <c r="A23" s="37" t="s">
        <v>12</v>
      </c>
      <c r="B23" s="32" t="s">
        <v>830</v>
      </c>
      <c r="C23" s="32" t="s">
        <v>831</v>
      </c>
      <c r="D23" s="32" t="s">
        <v>0</v>
      </c>
      <c r="E23" s="46">
        <v>388927000</v>
      </c>
      <c r="F23" s="46">
        <v>493083000</v>
      </c>
      <c r="G23" s="59">
        <v>44050</v>
      </c>
      <c r="H23" s="38" t="str">
        <f>"FY"&amp;RIGHT(YEAR(DATE(YEAR(FY20_Published35[[#This Row],[Contract Bid - Start (5010)]]),MONTH(FY20_Published35[[#This Row],[Contract Bid - Start (5010)]])+(7-1),1)),2)</f>
        <v>FY21</v>
      </c>
      <c r="I23" s="14" t="str">
        <f>"Q"&amp;CHOOSE(MONTH(FY20_Published35[[#This Row],[Contract Bid - Start (5010)]]),3,3,3,4,4,4,1,1,1,2,2,2)</f>
        <v>Q1</v>
      </c>
      <c r="J23" s="59">
        <v>44236</v>
      </c>
      <c r="K23" s="38" t="str">
        <f>"FY"&amp;RIGHT(YEAR(DATE(YEAR(FY20_Published35[[#This Row],[LNTP (6010)]]),MONTH(FY20_Published35[[#This Row],[LNTP (6010)]])+(7-1),1)),2)</f>
        <v>FY21</v>
      </c>
      <c r="L23" s="14" t="str">
        <f>"Q"&amp;CHOOSE(MONTH(FY20_Published35[[#This Row],[LNTP (6010)]]),3,3,3,4,4,4,1,1,1,2,2,2)</f>
        <v>Q3</v>
      </c>
      <c r="M23" s="42" t="s">
        <v>799</v>
      </c>
      <c r="N23" s="39" t="s">
        <v>809</v>
      </c>
      <c r="O23" s="39" t="s">
        <v>568</v>
      </c>
      <c r="P23" s="51" t="s">
        <v>576</v>
      </c>
    </row>
    <row r="24" spans="1:16">
      <c r="A24" s="37" t="s">
        <v>128</v>
      </c>
      <c r="B24" s="32" t="s">
        <v>832</v>
      </c>
      <c r="C24" s="32" t="s">
        <v>265</v>
      </c>
      <c r="D24" s="32" t="s">
        <v>0</v>
      </c>
      <c r="E24" s="46">
        <v>12709200</v>
      </c>
      <c r="F24" s="46">
        <v>19997559</v>
      </c>
      <c r="G24" s="59">
        <v>44050</v>
      </c>
      <c r="H24" s="38" t="str">
        <f>"FY"&amp;RIGHT(YEAR(DATE(YEAR(FY20_Published35[[#This Row],[Contract Bid - Start (5010)]]),MONTH(FY20_Published35[[#This Row],[Contract Bid - Start (5010)]])+(7-1),1)),2)</f>
        <v>FY21</v>
      </c>
      <c r="I24" s="14" t="str">
        <f>"Q"&amp;CHOOSE(MONTH(FY20_Published35[[#This Row],[Contract Bid - Start (5010)]]),3,3,3,4,4,4,1,1,1,2,2,2)</f>
        <v>Q1</v>
      </c>
      <c r="J24" s="59">
        <v>44245</v>
      </c>
      <c r="K24" s="38" t="str">
        <f>"FY"&amp;RIGHT(YEAR(DATE(YEAR(FY20_Published35[[#This Row],[LNTP (6010)]]),MONTH(FY20_Published35[[#This Row],[LNTP (6010)]])+(7-1),1)),2)</f>
        <v>FY21</v>
      </c>
      <c r="L24" s="14" t="str">
        <f>"Q"&amp;CHOOSE(MONTH(FY20_Published35[[#This Row],[LNTP (6010)]]),3,3,3,4,4,4,1,1,1,2,2,2)</f>
        <v>Q3</v>
      </c>
      <c r="M24" s="42" t="s">
        <v>799</v>
      </c>
      <c r="N24" s="39" t="s">
        <v>809</v>
      </c>
      <c r="O24" s="39" t="s">
        <v>568</v>
      </c>
      <c r="P24" s="51" t="s">
        <v>946</v>
      </c>
    </row>
    <row r="25" spans="1:16">
      <c r="A25" s="37" t="s">
        <v>127</v>
      </c>
      <c r="B25" s="32" t="s">
        <v>833</v>
      </c>
      <c r="C25" s="32" t="s">
        <v>265</v>
      </c>
      <c r="D25" s="32" t="s">
        <v>0</v>
      </c>
      <c r="E25" s="46">
        <v>90000000</v>
      </c>
      <c r="F25" s="46">
        <v>100000000</v>
      </c>
      <c r="G25" s="59">
        <v>44082</v>
      </c>
      <c r="H25" s="38" t="str">
        <f>"FY"&amp;RIGHT(YEAR(DATE(YEAR(FY20_Published35[[#This Row],[Contract Bid - Start (5010)]]),MONTH(FY20_Published35[[#This Row],[Contract Bid - Start (5010)]])+(7-1),1)),2)</f>
        <v>FY21</v>
      </c>
      <c r="I25" s="14" t="str">
        <f>"Q"&amp;CHOOSE(MONTH(FY20_Published35[[#This Row],[Contract Bid - Start (5010)]]),3,3,3,4,4,4,1,1,1,2,2,2)</f>
        <v>Q1</v>
      </c>
      <c r="J25" s="59">
        <v>44228</v>
      </c>
      <c r="K25" s="38" t="str">
        <f>"FY"&amp;RIGHT(YEAR(DATE(YEAR(FY20_Published35[[#This Row],[LNTP (6010)]]),MONTH(FY20_Published35[[#This Row],[LNTP (6010)]])+(7-1),1)),2)</f>
        <v>FY21</v>
      </c>
      <c r="L25" s="14" t="str">
        <f>"Q"&amp;CHOOSE(MONTH(FY20_Published35[[#This Row],[LNTP (6010)]]),3,3,3,4,4,4,1,1,1,2,2,2)</f>
        <v>Q3</v>
      </c>
      <c r="M25" s="42" t="s">
        <v>565</v>
      </c>
      <c r="N25" s="39" t="s">
        <v>809</v>
      </c>
      <c r="O25" s="39" t="s">
        <v>568</v>
      </c>
      <c r="P25" s="51" t="s">
        <v>575</v>
      </c>
    </row>
    <row r="26" spans="1:16">
      <c r="A26" s="37" t="s">
        <v>277</v>
      </c>
      <c r="B26" s="32" t="s">
        <v>834</v>
      </c>
      <c r="C26" s="32" t="s">
        <v>265</v>
      </c>
      <c r="D26" s="32" t="s">
        <v>0</v>
      </c>
      <c r="E26" s="46">
        <v>98047703</v>
      </c>
      <c r="F26" s="46">
        <v>122559629</v>
      </c>
      <c r="G26" s="59">
        <v>44050</v>
      </c>
      <c r="H26" s="38" t="str">
        <f>"FY"&amp;RIGHT(YEAR(DATE(YEAR(FY20_Published35[[#This Row],[Contract Bid - Start (5010)]]),MONTH(FY20_Published35[[#This Row],[Contract Bid - Start (5010)]])+(7-1),1)),2)</f>
        <v>FY21</v>
      </c>
      <c r="I26" s="14" t="str">
        <f>"Q"&amp;CHOOSE(MONTH(FY20_Published35[[#This Row],[Contract Bid - Start (5010)]]),3,3,3,4,4,4,1,1,1,2,2,2)</f>
        <v>Q1</v>
      </c>
      <c r="J26" s="59">
        <v>44206</v>
      </c>
      <c r="K26" s="38" t="str">
        <f>"FY"&amp;RIGHT(YEAR(DATE(YEAR(FY20_Published35[[#This Row],[LNTP (6010)]]),MONTH(FY20_Published35[[#This Row],[LNTP (6010)]])+(7-1),1)),2)</f>
        <v>FY21</v>
      </c>
      <c r="L26" s="14" t="str">
        <f>"Q"&amp;CHOOSE(MONTH(FY20_Published35[[#This Row],[LNTP (6010)]]),3,3,3,4,4,4,1,1,1,2,2,2)</f>
        <v>Q3</v>
      </c>
      <c r="M26" s="42" t="e">
        <v>#N/A</v>
      </c>
      <c r="N26" s="39" t="s">
        <v>809</v>
      </c>
      <c r="O26" s="39" t="s">
        <v>568</v>
      </c>
      <c r="P26" s="51" t="s">
        <v>575</v>
      </c>
    </row>
    <row r="27" spans="1:16">
      <c r="A27" s="34" t="s">
        <v>279</v>
      </c>
      <c r="B27" s="32" t="s">
        <v>215</v>
      </c>
      <c r="C27" s="32" t="s">
        <v>831</v>
      </c>
      <c r="D27" s="32" t="s">
        <v>0</v>
      </c>
      <c r="E27" s="46">
        <v>148300000</v>
      </c>
      <c r="F27" s="46">
        <v>192790000</v>
      </c>
      <c r="G27" s="59">
        <v>44176</v>
      </c>
      <c r="H27" s="38" t="str">
        <f>"FY"&amp;RIGHT(YEAR(DATE(YEAR(FY20_Published35[[#This Row],[Contract Bid - Start (5010)]]),MONTH(FY20_Published35[[#This Row],[Contract Bid - Start (5010)]])+(7-1),1)),2)</f>
        <v>FY21</v>
      </c>
      <c r="I27" s="14" t="str">
        <f>"Q"&amp;CHOOSE(MONTH(FY20_Published35[[#This Row],[Contract Bid - Start (5010)]]),3,3,3,4,4,4,1,1,1,2,2,2)</f>
        <v>Q2</v>
      </c>
      <c r="J27" s="59">
        <v>44354</v>
      </c>
      <c r="K27" s="38" t="str">
        <f>"FY"&amp;RIGHT(YEAR(DATE(YEAR(FY20_Published35[[#This Row],[LNTP (6010)]]),MONTH(FY20_Published35[[#This Row],[LNTP (6010)]])+(7-1),1)),2)</f>
        <v>FY21</v>
      </c>
      <c r="L27" s="14" t="str">
        <f>"Q"&amp;CHOOSE(MONTH(FY20_Published35[[#This Row],[LNTP (6010)]]),3,3,3,4,4,4,1,1,1,2,2,2)</f>
        <v>Q4</v>
      </c>
      <c r="M27" s="42" t="e">
        <v>#N/A</v>
      </c>
      <c r="N27" s="39" t="s">
        <v>809</v>
      </c>
      <c r="O27" s="39" t="s">
        <v>568</v>
      </c>
      <c r="P27" s="51" t="s">
        <v>576</v>
      </c>
    </row>
    <row r="28" spans="1:16">
      <c r="A28" s="37" t="s">
        <v>531</v>
      </c>
      <c r="B28" s="32" t="s">
        <v>835</v>
      </c>
      <c r="C28" s="32" t="s">
        <v>265</v>
      </c>
      <c r="D28" s="32" t="s">
        <v>0</v>
      </c>
      <c r="E28" s="46">
        <v>228999.998302277</v>
      </c>
      <c r="F28" s="46">
        <v>277999.99827568402</v>
      </c>
      <c r="G28" s="59">
        <v>44148</v>
      </c>
      <c r="H28" s="38" t="str">
        <f>"FY"&amp;RIGHT(YEAR(DATE(YEAR(FY20_Published35[[#This Row],[Contract Bid - Start (5010)]]),MONTH(FY20_Published35[[#This Row],[Contract Bid - Start (5010)]])+(7-1),1)),2)</f>
        <v>FY21</v>
      </c>
      <c r="I28" s="14" t="str">
        <f>"Q"&amp;CHOOSE(MONTH(FY20_Published35[[#This Row],[Contract Bid - Start (5010)]]),3,3,3,4,4,4,1,1,1,2,2,2)</f>
        <v>Q2</v>
      </c>
      <c r="J28" s="59">
        <v>44326</v>
      </c>
      <c r="K28" s="38" t="str">
        <f>"FY"&amp;RIGHT(YEAR(DATE(YEAR(FY20_Published35[[#This Row],[LNTP (6010)]]),MONTH(FY20_Published35[[#This Row],[LNTP (6010)]])+(7-1),1)),2)</f>
        <v>FY21</v>
      </c>
      <c r="L28" s="14" t="str">
        <f>"Q"&amp;CHOOSE(MONTH(FY20_Published35[[#This Row],[LNTP (6010)]]),3,3,3,4,4,4,1,1,1,2,2,2)</f>
        <v>Q4</v>
      </c>
      <c r="M28" s="42" t="s">
        <v>565</v>
      </c>
      <c r="N28" s="39" t="s">
        <v>809</v>
      </c>
      <c r="O28" s="39" t="s">
        <v>568</v>
      </c>
      <c r="P28" s="51" t="s">
        <v>658</v>
      </c>
    </row>
    <row r="29" spans="1:16">
      <c r="A29" s="16" t="s">
        <v>123</v>
      </c>
      <c r="B29" s="32" t="s">
        <v>836</v>
      </c>
      <c r="C29" s="32" t="s">
        <v>265</v>
      </c>
      <c r="D29" s="32" t="s">
        <v>0</v>
      </c>
      <c r="E29" s="46">
        <v>3739999.9906500001</v>
      </c>
      <c r="F29" s="46">
        <v>6289999.9888577396</v>
      </c>
      <c r="G29" s="59">
        <v>44151</v>
      </c>
      <c r="H29" s="38" t="str">
        <f>"FY"&amp;RIGHT(YEAR(DATE(YEAR(FY20_Published35[[#This Row],[Contract Bid - Start (5010)]]),MONTH(FY20_Published35[[#This Row],[Contract Bid - Start (5010)]])+(7-1),1)),2)</f>
        <v>FY21</v>
      </c>
      <c r="I29" s="14" t="str">
        <f>"Q"&amp;CHOOSE(MONTH(FY20_Published35[[#This Row],[Contract Bid - Start (5010)]]),3,3,3,4,4,4,1,1,1,2,2,2)</f>
        <v>Q2</v>
      </c>
      <c r="J29" s="59">
        <v>44244</v>
      </c>
      <c r="K29" s="38" t="str">
        <f>"FY"&amp;RIGHT(YEAR(DATE(YEAR(FY20_Published35[[#This Row],[LNTP (6010)]]),MONTH(FY20_Published35[[#This Row],[LNTP (6010)]])+(7-1),1)),2)</f>
        <v>FY21</v>
      </c>
      <c r="L29" s="14" t="str">
        <f>"Q"&amp;CHOOSE(MONTH(FY20_Published35[[#This Row],[LNTP (6010)]]),3,3,3,4,4,4,1,1,1,2,2,2)</f>
        <v>Q3</v>
      </c>
      <c r="M29" s="42" t="s">
        <v>564</v>
      </c>
      <c r="N29" s="39" t="s">
        <v>809</v>
      </c>
      <c r="O29" s="39" t="s">
        <v>568</v>
      </c>
      <c r="P29" s="51" t="s">
        <v>596</v>
      </c>
    </row>
    <row r="30" spans="1:16">
      <c r="A30" s="37" t="s">
        <v>121</v>
      </c>
      <c r="B30" s="32" t="s">
        <v>837</v>
      </c>
      <c r="C30" s="32" t="s">
        <v>265</v>
      </c>
      <c r="D30" s="32" t="s">
        <v>0</v>
      </c>
      <c r="E30" s="46">
        <v>80421961</v>
      </c>
      <c r="F30" s="46">
        <v>121995876</v>
      </c>
      <c r="G30" s="59">
        <v>44162</v>
      </c>
      <c r="H30" s="38" t="str">
        <f>"FY"&amp;RIGHT(YEAR(DATE(YEAR(FY20_Published35[[#This Row],[Contract Bid - Start (5010)]]),MONTH(FY20_Published35[[#This Row],[Contract Bid - Start (5010)]])+(7-1),1)),2)</f>
        <v>FY21</v>
      </c>
      <c r="I30" s="14" t="str">
        <f>"Q"&amp;CHOOSE(MONTH(FY20_Published35[[#This Row],[Contract Bid - Start (5010)]]),3,3,3,4,4,4,1,1,1,2,2,2)</f>
        <v>Q2</v>
      </c>
      <c r="J30" s="59">
        <v>44294</v>
      </c>
      <c r="K30" s="38" t="str">
        <f>"FY"&amp;RIGHT(YEAR(DATE(YEAR(FY20_Published35[[#This Row],[LNTP (6010)]]),MONTH(FY20_Published35[[#This Row],[LNTP (6010)]])+(7-1),1)),2)</f>
        <v>FY21</v>
      </c>
      <c r="L30" s="14" t="str">
        <f>"Q"&amp;CHOOSE(MONTH(FY20_Published35[[#This Row],[LNTP (6010)]]),3,3,3,4,4,4,1,1,1,2,2,2)</f>
        <v>Q4</v>
      </c>
      <c r="M30" s="42" t="s">
        <v>799</v>
      </c>
      <c r="N30" s="39" t="s">
        <v>809</v>
      </c>
      <c r="O30" s="39" t="s">
        <v>568</v>
      </c>
      <c r="P30" s="51" t="s">
        <v>946</v>
      </c>
    </row>
    <row r="31" spans="1:16">
      <c r="A31" s="34" t="s">
        <v>330</v>
      </c>
      <c r="B31" s="32" t="s">
        <v>838</v>
      </c>
      <c r="C31" s="32" t="s">
        <v>268</v>
      </c>
      <c r="D31" s="32" t="s">
        <v>0</v>
      </c>
      <c r="E31" s="46">
        <v>538000</v>
      </c>
      <c r="F31" s="46">
        <v>1139502</v>
      </c>
      <c r="G31" s="59">
        <v>44012</v>
      </c>
      <c r="H31" s="38" t="s">
        <v>556</v>
      </c>
      <c r="I31" s="14" t="s">
        <v>245</v>
      </c>
      <c r="J31" s="59">
        <v>44196</v>
      </c>
      <c r="K31" s="38" t="s">
        <v>557</v>
      </c>
      <c r="L31" s="14" t="s">
        <v>246</v>
      </c>
      <c r="M31" s="42" t="s">
        <v>565</v>
      </c>
      <c r="N31" s="39" t="s">
        <v>809</v>
      </c>
      <c r="O31" s="39" t="s">
        <v>568</v>
      </c>
      <c r="P31" s="51" t="s">
        <v>601</v>
      </c>
    </row>
    <row r="32" spans="1:16">
      <c r="A32" s="37" t="s">
        <v>524</v>
      </c>
      <c r="B32" s="32" t="s">
        <v>839</v>
      </c>
      <c r="C32" s="32" t="s">
        <v>263</v>
      </c>
      <c r="D32" s="32" t="s">
        <v>0</v>
      </c>
      <c r="E32" s="46">
        <v>3007000</v>
      </c>
      <c r="F32" s="46">
        <v>4499999.99995209</v>
      </c>
      <c r="G32" s="59">
        <v>44026</v>
      </c>
      <c r="H32" s="38" t="str">
        <f>"FY"&amp;RIGHT(YEAR(DATE(YEAR(FY20_Published35[[#This Row],[Contract Bid - Start (5010)]]),MONTH(FY20_Published35[[#This Row],[Contract Bid - Start (5010)]])+(7-1),1)),2)</f>
        <v>FY21</v>
      </c>
      <c r="I32" s="14" t="str">
        <f>"Q"&amp;CHOOSE(MONTH(FY20_Published35[[#This Row],[Contract Bid - Start (5010)]]),3,3,3,4,4,4,1,1,1,2,2,2)</f>
        <v>Q1</v>
      </c>
      <c r="J32" s="59">
        <v>44209</v>
      </c>
      <c r="K32" s="38" t="str">
        <f>"FY"&amp;RIGHT(YEAR(DATE(YEAR(FY20_Published35[[#This Row],[LNTP (6010)]]),MONTH(FY20_Published35[[#This Row],[LNTP (6010)]])+(7-1),1)),2)</f>
        <v>FY21</v>
      </c>
      <c r="L32" s="14" t="str">
        <f>"Q"&amp;CHOOSE(MONTH(FY20_Published35[[#This Row],[LNTP (6010)]]),3,3,3,4,4,4,1,1,1,2,2,2)</f>
        <v>Q3</v>
      </c>
      <c r="M32" s="42" t="s">
        <v>565</v>
      </c>
      <c r="N32" s="39" t="s">
        <v>809</v>
      </c>
      <c r="O32" s="39" t="s">
        <v>568</v>
      </c>
      <c r="P32" s="51" t="s">
        <v>579</v>
      </c>
    </row>
    <row r="33" spans="1:16">
      <c r="A33" s="37" t="s">
        <v>331</v>
      </c>
      <c r="B33" s="32" t="s">
        <v>840</v>
      </c>
      <c r="C33" s="32" t="s">
        <v>831</v>
      </c>
      <c r="D33" s="32" t="s">
        <v>0</v>
      </c>
      <c r="E33" s="46">
        <v>27400000</v>
      </c>
      <c r="F33" s="46">
        <v>39000000</v>
      </c>
      <c r="G33" s="59">
        <v>44176</v>
      </c>
      <c r="H33" s="38" t="str">
        <f>"FY"&amp;RIGHT(YEAR(DATE(YEAR(FY20_Published35[[#This Row],[Contract Bid - Start (5010)]]),MONTH(FY20_Published35[[#This Row],[Contract Bid - Start (5010)]])+(7-1),1)),2)</f>
        <v>FY21</v>
      </c>
      <c r="I33" s="14" t="str">
        <f>"Q"&amp;CHOOSE(MONTH(FY20_Published35[[#This Row],[Contract Bid - Start (5010)]]),3,3,3,4,4,4,1,1,1,2,2,2)</f>
        <v>Q2</v>
      </c>
      <c r="J33" s="59">
        <v>44354</v>
      </c>
      <c r="K33" s="38" t="str">
        <f>"FY"&amp;RIGHT(YEAR(DATE(YEAR(FY20_Published35[[#This Row],[LNTP (6010)]]),MONTH(FY20_Published35[[#This Row],[LNTP (6010)]])+(7-1),1)),2)</f>
        <v>FY21</v>
      </c>
      <c r="L33" s="14" t="str">
        <f>"Q"&amp;CHOOSE(MONTH(FY20_Published35[[#This Row],[LNTP (6010)]]),3,3,3,4,4,4,1,1,1,2,2,2)</f>
        <v>Q4</v>
      </c>
      <c r="M33" s="42" t="s">
        <v>799</v>
      </c>
      <c r="N33" s="39" t="s">
        <v>809</v>
      </c>
      <c r="O33" s="39" t="s">
        <v>568</v>
      </c>
      <c r="P33" s="51" t="s">
        <v>576</v>
      </c>
    </row>
    <row r="34" spans="1:16">
      <c r="A34" s="37" t="s">
        <v>538</v>
      </c>
      <c r="B34" s="32" t="s">
        <v>841</v>
      </c>
      <c r="C34" s="32" t="s">
        <v>263</v>
      </c>
      <c r="D34" s="32" t="s">
        <v>0</v>
      </c>
      <c r="E34" s="46">
        <v>1840150</v>
      </c>
      <c r="F34" s="46">
        <v>3000000.2720362698</v>
      </c>
      <c r="G34" s="59">
        <v>44166</v>
      </c>
      <c r="H34" s="38" t="str">
        <f>"FY"&amp;RIGHT(YEAR(DATE(YEAR(FY20_Published35[[#This Row],[Contract Bid - Start (5010)]]),MONTH(FY20_Published35[[#This Row],[Contract Bid - Start (5010)]])+(7-1),1)),2)</f>
        <v>FY21</v>
      </c>
      <c r="I34" s="14" t="str">
        <f>"Q"&amp;CHOOSE(MONTH(FY20_Published35[[#This Row],[Contract Bid - Start (5010)]]),3,3,3,4,4,4,1,1,1,2,2,2)</f>
        <v>Q2</v>
      </c>
      <c r="J34" s="59">
        <v>44316</v>
      </c>
      <c r="K34" s="38" t="str">
        <f>"FY"&amp;RIGHT(YEAR(DATE(YEAR(FY20_Published35[[#This Row],[LNTP (6010)]]),MONTH(FY20_Published35[[#This Row],[LNTP (6010)]])+(7-1),1)),2)</f>
        <v>FY21</v>
      </c>
      <c r="L34" s="14" t="str">
        <f>"Q"&amp;CHOOSE(MONTH(FY20_Published35[[#This Row],[LNTP (6010)]]),3,3,3,4,4,4,1,1,1,2,2,2)</f>
        <v>Q4</v>
      </c>
      <c r="M34" s="42" t="s">
        <v>565</v>
      </c>
      <c r="N34" s="39" t="s">
        <v>809</v>
      </c>
      <c r="O34" s="39" t="s">
        <v>568</v>
      </c>
      <c r="P34" s="51" t="s">
        <v>600</v>
      </c>
    </row>
    <row r="35" spans="1:16">
      <c r="A35" s="37" t="s">
        <v>495</v>
      </c>
      <c r="B35" s="32" t="s">
        <v>842</v>
      </c>
      <c r="C35" s="32" t="s">
        <v>265</v>
      </c>
      <c r="D35" s="32" t="s">
        <v>0</v>
      </c>
      <c r="E35" s="46">
        <v>10115999.998363599</v>
      </c>
      <c r="F35" s="46">
        <v>12635999.9983625</v>
      </c>
      <c r="G35" s="59">
        <v>44097</v>
      </c>
      <c r="H35" s="38" t="str">
        <f>"FY"&amp;RIGHT(YEAR(DATE(YEAR(FY20_Published35[[#This Row],[Contract Bid - Start (5010)]]),MONTH(FY20_Published35[[#This Row],[Contract Bid - Start (5010)]])+(7-1),1)),2)</f>
        <v>FY21</v>
      </c>
      <c r="I35" s="14" t="str">
        <f>"Q"&amp;CHOOSE(MONTH(FY20_Published35[[#This Row],[Contract Bid - Start (5010)]]),3,3,3,4,4,4,1,1,1,2,2,2)</f>
        <v>Q1</v>
      </c>
      <c r="J35" s="59">
        <v>44285</v>
      </c>
      <c r="K35" s="38" t="str">
        <f>"FY"&amp;RIGHT(YEAR(DATE(YEAR(FY20_Published35[[#This Row],[LNTP (6010)]]),MONTH(FY20_Published35[[#This Row],[LNTP (6010)]])+(7-1),1)),2)</f>
        <v>FY21</v>
      </c>
      <c r="L35" s="14" t="str">
        <f>"Q"&amp;CHOOSE(MONTH(FY20_Published35[[#This Row],[LNTP (6010)]]),3,3,3,4,4,4,1,1,1,2,2,2)</f>
        <v>Q3</v>
      </c>
      <c r="M35" s="42" t="s">
        <v>564</v>
      </c>
      <c r="N35" s="39" t="s">
        <v>809</v>
      </c>
      <c r="O35" s="39" t="s">
        <v>568</v>
      </c>
      <c r="P35" s="51" t="s">
        <v>599</v>
      </c>
    </row>
    <row r="36" spans="1:16">
      <c r="A36" s="37" t="s">
        <v>476</v>
      </c>
      <c r="B36" s="32" t="s">
        <v>843</v>
      </c>
      <c r="C36" s="32" t="s">
        <v>263</v>
      </c>
      <c r="D36" s="32" t="s">
        <v>0</v>
      </c>
      <c r="E36" s="46">
        <v>643000</v>
      </c>
      <c r="F36" s="46">
        <v>1215050</v>
      </c>
      <c r="G36" s="59">
        <v>43982</v>
      </c>
      <c r="H36" s="38" t="str">
        <f>"FY"&amp;RIGHT(YEAR(DATE(YEAR(FY20_Published35[[#This Row],[Contract Bid - Start (5010)]]),MONTH(FY20_Published35[[#This Row],[Contract Bid - Start (5010)]])+(7-1),1)),2)</f>
        <v>FY20</v>
      </c>
      <c r="I36" s="14" t="str">
        <f>"Q"&amp;CHOOSE(MONTH(FY20_Published35[[#This Row],[Contract Bid - Start (5010)]]),3,3,3,4,4,4,1,1,1,2,2,2)</f>
        <v>Q4</v>
      </c>
      <c r="J36" s="59">
        <v>44166</v>
      </c>
      <c r="K36" s="38" t="str">
        <f>"FY"&amp;RIGHT(YEAR(DATE(YEAR(FY20_Published35[[#This Row],[LNTP (6010)]]),MONTH(FY20_Published35[[#This Row],[LNTP (6010)]])+(7-1),1)),2)</f>
        <v>FY21</v>
      </c>
      <c r="L36" s="14" t="str">
        <f>"Q"&amp;CHOOSE(MONTH(FY20_Published35[[#This Row],[LNTP (6010)]]),3,3,3,4,4,4,1,1,1,2,2,2)</f>
        <v>Q2</v>
      </c>
      <c r="M36" s="42" t="s">
        <v>565</v>
      </c>
      <c r="N36" s="39" t="s">
        <v>809</v>
      </c>
      <c r="O36" s="39" t="s">
        <v>568</v>
      </c>
      <c r="P36" s="51" t="s">
        <v>573</v>
      </c>
    </row>
    <row r="37" spans="1:16">
      <c r="A37" s="37" t="s">
        <v>489</v>
      </c>
      <c r="B37" s="32" t="s">
        <v>844</v>
      </c>
      <c r="C37" s="32" t="s">
        <v>264</v>
      </c>
      <c r="D37" s="32" t="s">
        <v>0</v>
      </c>
      <c r="E37" s="46">
        <v>12378316.977784701</v>
      </c>
      <c r="F37" s="46">
        <v>16393109.958019201</v>
      </c>
      <c r="G37" s="59">
        <v>44125</v>
      </c>
      <c r="H37" s="38" t="str">
        <f>"FY"&amp;RIGHT(YEAR(DATE(YEAR(FY20_Published35[[#This Row],[Contract Bid - Start (5010)]]),MONTH(FY20_Published35[[#This Row],[Contract Bid - Start (5010)]])+(7-1),1)),2)</f>
        <v>FY21</v>
      </c>
      <c r="I37" s="14" t="str">
        <f>"Q"&amp;CHOOSE(MONTH(FY20_Published35[[#This Row],[Contract Bid - Start (5010)]]),3,3,3,4,4,4,1,1,1,2,2,2)</f>
        <v>Q2</v>
      </c>
      <c r="J37" s="59">
        <v>44277</v>
      </c>
      <c r="K37" s="38" t="str">
        <f>"FY"&amp;RIGHT(YEAR(DATE(YEAR(FY20_Published35[[#This Row],[LNTP (6010)]]),MONTH(FY20_Published35[[#This Row],[LNTP (6010)]])+(7-1),1)),2)</f>
        <v>FY21</v>
      </c>
      <c r="L37" s="14" t="str">
        <f>"Q"&amp;CHOOSE(MONTH(FY20_Published35[[#This Row],[LNTP (6010)]]),3,3,3,4,4,4,1,1,1,2,2,2)</f>
        <v>Q3</v>
      </c>
      <c r="M37" s="42" t="s">
        <v>564</v>
      </c>
      <c r="N37" s="39" t="s">
        <v>809</v>
      </c>
      <c r="O37" s="39" t="s">
        <v>568</v>
      </c>
      <c r="P37" s="51" t="s">
        <v>596</v>
      </c>
    </row>
    <row r="38" spans="1:16">
      <c r="A38" s="37" t="s">
        <v>29</v>
      </c>
      <c r="B38" s="32" t="s">
        <v>845</v>
      </c>
      <c r="C38" s="32" t="s">
        <v>831</v>
      </c>
      <c r="D38" s="32" t="s">
        <v>0</v>
      </c>
      <c r="E38" s="46">
        <v>2410800</v>
      </c>
      <c r="F38" s="46">
        <v>3262000</v>
      </c>
      <c r="G38" s="59">
        <v>44194</v>
      </c>
      <c r="H38" s="38" t="str">
        <f>"FY"&amp;RIGHT(YEAR(DATE(YEAR(FY20_Published35[[#This Row],[Contract Bid - Start (5010)]]),MONTH(FY20_Published35[[#This Row],[Contract Bid - Start (5010)]])+(7-1),1)),2)</f>
        <v>FY21</v>
      </c>
      <c r="I38" s="14" t="str">
        <f>"Q"&amp;CHOOSE(MONTH(FY20_Published35[[#This Row],[Contract Bid - Start (5010)]]),3,3,3,4,4,4,1,1,1,2,2,2)</f>
        <v>Q2</v>
      </c>
      <c r="J38" s="59">
        <v>44354</v>
      </c>
      <c r="K38" s="38" t="str">
        <f>"FY"&amp;RIGHT(YEAR(DATE(YEAR(FY20_Published35[[#This Row],[LNTP (6010)]]),MONTH(FY20_Published35[[#This Row],[LNTP (6010)]])+(7-1),1)),2)</f>
        <v>FY21</v>
      </c>
      <c r="L38" s="14" t="str">
        <f>"Q"&amp;CHOOSE(MONTH(FY20_Published35[[#This Row],[LNTP (6010)]]),3,3,3,4,4,4,1,1,1,2,2,2)</f>
        <v>Q4</v>
      </c>
      <c r="M38" s="42" t="s">
        <v>799</v>
      </c>
      <c r="N38" s="39" t="s">
        <v>809</v>
      </c>
      <c r="O38" s="39" t="s">
        <v>568</v>
      </c>
      <c r="P38" s="51" t="s">
        <v>576</v>
      </c>
    </row>
    <row r="39" spans="1:16">
      <c r="A39" s="34" t="s">
        <v>282</v>
      </c>
      <c r="B39" s="32" t="s">
        <v>846</v>
      </c>
      <c r="C39" s="32" t="s">
        <v>327</v>
      </c>
      <c r="D39" s="32" t="s">
        <v>241</v>
      </c>
      <c r="E39" s="46">
        <v>205200</v>
      </c>
      <c r="F39" s="46">
        <v>228000</v>
      </c>
      <c r="G39" s="59">
        <v>44056</v>
      </c>
      <c r="H39" s="38" t="str">
        <f>"FY"&amp;RIGHT(YEAR(DATE(YEAR(FY20_Published35[[#This Row],[Contract Bid - Start (5010)]]),MONTH(FY20_Published35[[#This Row],[Contract Bid - Start (5010)]])+(7-1),1)),2)</f>
        <v>FY21</v>
      </c>
      <c r="I39" s="14" t="str">
        <f>"Q"&amp;CHOOSE(MONTH(FY20_Published35[[#This Row],[Contract Bid - Start (5010)]]),3,3,3,4,4,4,1,1,1,2,2,2)</f>
        <v>Q1</v>
      </c>
      <c r="J39" s="59">
        <v>44089</v>
      </c>
      <c r="K39" s="38" t="str">
        <f>"FY"&amp;RIGHT(YEAR(DATE(YEAR(FY20_Published35[[#This Row],[LNTP (6010)]]),MONTH(FY20_Published35[[#This Row],[LNTP (6010)]])+(7-1),1)),2)</f>
        <v>FY21</v>
      </c>
      <c r="L39" s="14" t="str">
        <f>"Q"&amp;CHOOSE(MONTH(FY20_Published35[[#This Row],[LNTP (6010)]]),3,3,3,4,4,4,1,1,1,2,2,2)</f>
        <v>Q1</v>
      </c>
      <c r="M39" s="42" t="s">
        <v>565</v>
      </c>
      <c r="N39" s="39" t="s">
        <v>809</v>
      </c>
      <c r="O39" s="39" t="s">
        <v>568</v>
      </c>
      <c r="P39" s="51" t="s">
        <v>602</v>
      </c>
    </row>
    <row r="40" spans="1:16">
      <c r="A40" s="37" t="s">
        <v>283</v>
      </c>
      <c r="B40" s="32" t="s">
        <v>847</v>
      </c>
      <c r="C40" s="32" t="s">
        <v>327</v>
      </c>
      <c r="D40" s="32" t="s">
        <v>241</v>
      </c>
      <c r="E40" s="46">
        <v>108000</v>
      </c>
      <c r="F40" s="46">
        <v>120000</v>
      </c>
      <c r="G40" s="59">
        <v>44055</v>
      </c>
      <c r="H40" s="38" t="str">
        <f>"FY"&amp;RIGHT(YEAR(DATE(YEAR(FY20_Published35[[#This Row],[Contract Bid - Start (5010)]]),MONTH(FY20_Published35[[#This Row],[Contract Bid - Start (5010)]])+(7-1),1)),2)</f>
        <v>FY21</v>
      </c>
      <c r="I40" s="14" t="str">
        <f>"Q"&amp;CHOOSE(MONTH(FY20_Published35[[#This Row],[Contract Bid - Start (5010)]]),3,3,3,4,4,4,1,1,1,2,2,2)</f>
        <v>Q1</v>
      </c>
      <c r="J40" s="59">
        <v>44088</v>
      </c>
      <c r="K40" s="38" t="str">
        <f>"FY"&amp;RIGHT(YEAR(DATE(YEAR(FY20_Published35[[#This Row],[LNTP (6010)]]),MONTH(FY20_Published35[[#This Row],[LNTP (6010)]])+(7-1),1)),2)</f>
        <v>FY21</v>
      </c>
      <c r="L40" s="14" t="str">
        <f>"Q"&amp;CHOOSE(MONTH(FY20_Published35[[#This Row],[LNTP (6010)]]),3,3,3,4,4,4,1,1,1,2,2,2)</f>
        <v>Q1</v>
      </c>
      <c r="M40" s="42" t="s">
        <v>565</v>
      </c>
      <c r="N40" s="39" t="s">
        <v>809</v>
      </c>
      <c r="O40" s="39" t="s">
        <v>568</v>
      </c>
      <c r="P40" s="51" t="s">
        <v>602</v>
      </c>
    </row>
    <row r="41" spans="1:16">
      <c r="A41" s="34" t="s">
        <v>447</v>
      </c>
      <c r="B41" s="32" t="s">
        <v>848</v>
      </c>
      <c r="C41" s="32" t="s">
        <v>327</v>
      </c>
      <c r="D41" s="32" t="s">
        <v>0</v>
      </c>
      <c r="E41" s="46">
        <v>419499.99970110599</v>
      </c>
      <c r="F41" s="46">
        <v>700599.999141181</v>
      </c>
      <c r="G41" s="59">
        <v>44006</v>
      </c>
      <c r="H41" s="38" t="str">
        <f>"FY"&amp;RIGHT(YEAR(DATE(YEAR(FY20_Published35[[#This Row],[Contract Bid - Start (5010)]]),MONTH(FY20_Published35[[#This Row],[Contract Bid - Start (5010)]])+(7-1),1)),2)</f>
        <v>FY20</v>
      </c>
      <c r="I41" s="14" t="str">
        <f>"Q"&amp;CHOOSE(MONTH(FY20_Published35[[#This Row],[Contract Bid - Start (5010)]]),3,3,3,4,4,4,1,1,1,2,2,2)</f>
        <v>Q4</v>
      </c>
      <c r="J41" s="59">
        <v>44200</v>
      </c>
      <c r="K41" s="38" t="str">
        <f>"FY"&amp;RIGHT(YEAR(DATE(YEAR(FY20_Published35[[#This Row],[LNTP (6010)]]),MONTH(FY20_Published35[[#This Row],[LNTP (6010)]])+(7-1),1)),2)</f>
        <v>FY21</v>
      </c>
      <c r="L41" s="14" t="str">
        <f>"Q"&amp;CHOOSE(MONTH(FY20_Published35[[#This Row],[LNTP (6010)]]),3,3,3,4,4,4,1,1,1,2,2,2)</f>
        <v>Q3</v>
      </c>
      <c r="M41" s="42" t="s">
        <v>565</v>
      </c>
      <c r="N41" s="39" t="s">
        <v>809</v>
      </c>
      <c r="O41" s="39" t="s">
        <v>568</v>
      </c>
      <c r="P41" s="51" t="s">
        <v>602</v>
      </c>
    </row>
    <row r="42" spans="1:16">
      <c r="A42" s="34" t="s">
        <v>448</v>
      </c>
      <c r="B42" s="32" t="s">
        <v>849</v>
      </c>
      <c r="C42" s="32" t="s">
        <v>327</v>
      </c>
      <c r="D42" s="32" t="s">
        <v>0</v>
      </c>
      <c r="E42" s="46">
        <v>441199.99968564499</v>
      </c>
      <c r="F42" s="46">
        <v>731499.99968536105</v>
      </c>
      <c r="G42" s="59">
        <v>44006</v>
      </c>
      <c r="H42" s="38" t="str">
        <f>"FY"&amp;RIGHT(YEAR(DATE(YEAR(FY20_Published35[[#This Row],[Contract Bid - Start (5010)]]),MONTH(FY20_Published35[[#This Row],[Contract Bid - Start (5010)]])+(7-1),1)),2)</f>
        <v>FY20</v>
      </c>
      <c r="I42" s="14" t="str">
        <f>"Q"&amp;CHOOSE(MONTH(FY20_Published35[[#This Row],[Contract Bid - Start (5010)]]),3,3,3,4,4,4,1,1,1,2,2,2)</f>
        <v>Q4</v>
      </c>
      <c r="J42" s="59">
        <v>44200</v>
      </c>
      <c r="K42" s="38" t="str">
        <f>"FY"&amp;RIGHT(YEAR(DATE(YEAR(FY20_Published35[[#This Row],[LNTP (6010)]]),MONTH(FY20_Published35[[#This Row],[LNTP (6010)]])+(7-1),1)),2)</f>
        <v>FY21</v>
      </c>
      <c r="L42" s="14" t="str">
        <f>"Q"&amp;CHOOSE(MONTH(FY20_Published35[[#This Row],[LNTP (6010)]]),3,3,3,4,4,4,1,1,1,2,2,2)</f>
        <v>Q3</v>
      </c>
      <c r="M42" s="42" t="s">
        <v>565</v>
      </c>
      <c r="N42" s="39" t="s">
        <v>809</v>
      </c>
      <c r="O42" s="39" t="s">
        <v>568</v>
      </c>
      <c r="P42" s="51" t="s">
        <v>602</v>
      </c>
    </row>
    <row r="43" spans="1:16">
      <c r="A43" s="37" t="s">
        <v>449</v>
      </c>
      <c r="B43" s="32" t="s">
        <v>850</v>
      </c>
      <c r="C43" s="32" t="s">
        <v>264</v>
      </c>
      <c r="D43" s="32" t="s">
        <v>0</v>
      </c>
      <c r="E43" s="46">
        <v>153799.99984619999</v>
      </c>
      <c r="F43" s="46">
        <v>228399.99984477999</v>
      </c>
      <c r="G43" s="59">
        <v>44060</v>
      </c>
      <c r="H43" s="38" t="str">
        <f>"FY"&amp;RIGHT(YEAR(DATE(YEAR(FY20_Published35[[#This Row],[Contract Bid - Start (5010)]]),MONTH(FY20_Published35[[#This Row],[Contract Bid - Start (5010)]])+(7-1),1)),2)</f>
        <v>FY21</v>
      </c>
      <c r="I43" s="14" t="str">
        <f>"Q"&amp;CHOOSE(MONTH(FY20_Published35[[#This Row],[Contract Bid - Start (5010)]]),3,3,3,4,4,4,1,1,1,2,2,2)</f>
        <v>Q1</v>
      </c>
      <c r="J43" s="59">
        <v>44188</v>
      </c>
      <c r="K43" s="38" t="str">
        <f>"FY"&amp;RIGHT(YEAR(DATE(YEAR(FY20_Published35[[#This Row],[LNTP (6010)]]),MONTH(FY20_Published35[[#This Row],[LNTP (6010)]])+(7-1),1)),2)</f>
        <v>FY21</v>
      </c>
      <c r="L43" s="14" t="str">
        <f>"Q"&amp;CHOOSE(MONTH(FY20_Published35[[#This Row],[LNTP (6010)]]),3,3,3,4,4,4,1,1,1,2,2,2)</f>
        <v>Q2</v>
      </c>
      <c r="M43" s="42" t="s">
        <v>565</v>
      </c>
      <c r="N43" s="39" t="s">
        <v>809</v>
      </c>
      <c r="O43" s="39" t="s">
        <v>568</v>
      </c>
      <c r="P43" s="51" t="s">
        <v>658</v>
      </c>
    </row>
    <row r="44" spans="1:16">
      <c r="A44" s="34" t="s">
        <v>394</v>
      </c>
      <c r="B44" s="32" t="s">
        <v>851</v>
      </c>
      <c r="C44" s="32" t="s">
        <v>267</v>
      </c>
      <c r="D44" s="32" t="s">
        <v>0</v>
      </c>
      <c r="E44" s="46">
        <v>3138799.9785072701</v>
      </c>
      <c r="F44" s="46">
        <v>4137599.9783451101</v>
      </c>
      <c r="G44" s="59">
        <v>43936</v>
      </c>
      <c r="H44" s="38" t="str">
        <f>"FY"&amp;RIGHT(YEAR(DATE(YEAR(FY20_Published35[[#This Row],[Contract Bid - Start (5010)]]),MONTH(FY20_Published35[[#This Row],[Contract Bid - Start (5010)]])+(7-1),1)),2)</f>
        <v>FY20</v>
      </c>
      <c r="I44" s="14" t="str">
        <f>"Q"&amp;CHOOSE(MONTH(FY20_Published35[[#This Row],[Contract Bid - Start (5010)]]),3,3,3,4,4,4,1,1,1,2,2,2)</f>
        <v>Q4</v>
      </c>
      <c r="J44" s="59">
        <v>44060</v>
      </c>
      <c r="K44" s="38" t="str">
        <f>"FY"&amp;RIGHT(YEAR(DATE(YEAR(FY20_Published35[[#This Row],[LNTP (6010)]]),MONTH(FY20_Published35[[#This Row],[LNTP (6010)]])+(7-1),1)),2)</f>
        <v>FY21</v>
      </c>
      <c r="L44" s="14" t="str">
        <f>"Q"&amp;CHOOSE(MONTH(FY20_Published35[[#This Row],[LNTP (6010)]]),3,3,3,4,4,4,1,1,1,2,2,2)</f>
        <v>Q1</v>
      </c>
      <c r="M44" s="42" t="s">
        <v>565</v>
      </c>
      <c r="N44" s="39" t="s">
        <v>809</v>
      </c>
      <c r="O44" s="39" t="s">
        <v>568</v>
      </c>
      <c r="P44" s="51" t="s">
        <v>578</v>
      </c>
    </row>
    <row r="45" spans="1:16">
      <c r="A45" s="37" t="s">
        <v>516</v>
      </c>
      <c r="B45" s="32" t="s">
        <v>852</v>
      </c>
      <c r="C45" s="32" t="s">
        <v>265</v>
      </c>
      <c r="D45" s="32" t="s">
        <v>0</v>
      </c>
      <c r="E45" s="46">
        <v>1916000</v>
      </c>
      <c r="F45" s="46">
        <v>2554999.9993972499</v>
      </c>
      <c r="G45" s="59">
        <v>44088</v>
      </c>
      <c r="H45" s="38" t="str">
        <f>"FY"&amp;RIGHT(YEAR(DATE(YEAR(FY20_Published35[[#This Row],[Contract Bid - Start (5010)]]),MONTH(FY20_Published35[[#This Row],[Contract Bid - Start (5010)]])+(7-1),1)),2)</f>
        <v>FY21</v>
      </c>
      <c r="I45" s="14" t="str">
        <f>"Q"&amp;CHOOSE(MONTH(FY20_Published35[[#This Row],[Contract Bid - Start (5010)]]),3,3,3,4,4,4,1,1,1,2,2,2)</f>
        <v>Q1</v>
      </c>
      <c r="J45" s="59">
        <v>44273</v>
      </c>
      <c r="K45" s="38" t="str">
        <f>"FY"&amp;RIGHT(YEAR(DATE(YEAR(FY20_Published35[[#This Row],[LNTP (6010)]]),MONTH(FY20_Published35[[#This Row],[LNTP (6010)]])+(7-1),1)),2)</f>
        <v>FY21</v>
      </c>
      <c r="L45" s="14" t="str">
        <f>"Q"&amp;CHOOSE(MONTH(FY20_Published35[[#This Row],[LNTP (6010)]]),3,3,3,4,4,4,1,1,1,2,2,2)</f>
        <v>Q3</v>
      </c>
      <c r="M45" s="42" t="s">
        <v>565</v>
      </c>
      <c r="N45" s="39" t="s">
        <v>809</v>
      </c>
      <c r="O45" s="39" t="s">
        <v>568</v>
      </c>
      <c r="P45" s="51" t="s">
        <v>579</v>
      </c>
    </row>
    <row r="46" spans="1:16">
      <c r="A46" s="34" t="s">
        <v>349</v>
      </c>
      <c r="B46" s="32" t="s">
        <v>853</v>
      </c>
      <c r="C46" s="32" t="s">
        <v>265</v>
      </c>
      <c r="D46" s="32" t="s">
        <v>0</v>
      </c>
      <c r="E46" s="46">
        <v>1349999.9971650001</v>
      </c>
      <c r="F46" s="46">
        <v>1686012.99716351</v>
      </c>
      <c r="G46" s="59">
        <v>43983</v>
      </c>
      <c r="H46" s="38" t="str">
        <f>"FY"&amp;RIGHT(YEAR(DATE(YEAR(FY20_Published35[[#This Row],[Contract Bid - Start (5010)]]),MONTH(FY20_Published35[[#This Row],[Contract Bid - Start (5010)]])+(7-1),1)),2)</f>
        <v>FY20</v>
      </c>
      <c r="I46" s="14" t="str">
        <f>"Q"&amp;CHOOSE(MONTH(FY20_Published35[[#This Row],[Contract Bid - Start (5010)]]),3,3,3,4,4,4,1,1,1,2,2,2)</f>
        <v>Q4</v>
      </c>
      <c r="J46" s="59">
        <v>44166</v>
      </c>
      <c r="K46" s="38" t="str">
        <f>"FY"&amp;RIGHT(YEAR(DATE(YEAR(FY20_Published35[[#This Row],[LNTP (6010)]]),MONTH(FY20_Published35[[#This Row],[LNTP (6010)]])+(7-1),1)),2)</f>
        <v>FY21</v>
      </c>
      <c r="L46" s="14" t="str">
        <f>"Q"&amp;CHOOSE(MONTH(FY20_Published35[[#This Row],[LNTP (6010)]]),3,3,3,4,4,4,1,1,1,2,2,2)</f>
        <v>Q2</v>
      </c>
      <c r="M46" s="42" t="s">
        <v>565</v>
      </c>
      <c r="N46" s="39" t="s">
        <v>809</v>
      </c>
      <c r="O46" s="39" t="s">
        <v>568</v>
      </c>
      <c r="P46" s="51" t="s">
        <v>597</v>
      </c>
    </row>
    <row r="47" spans="1:16">
      <c r="A47" s="34" t="s">
        <v>487</v>
      </c>
      <c r="B47" s="32" t="s">
        <v>854</v>
      </c>
      <c r="C47" s="32" t="s">
        <v>327</v>
      </c>
      <c r="D47" s="32" t="s">
        <v>0</v>
      </c>
      <c r="E47" s="46">
        <v>389085.999011415</v>
      </c>
      <c r="F47" s="46">
        <v>629859.99874755205</v>
      </c>
      <c r="G47" s="59">
        <v>44245</v>
      </c>
      <c r="H47" s="38" t="str">
        <f>"FY"&amp;RIGHT(YEAR(DATE(YEAR(FY20_Published35[[#This Row],[Contract Bid - Start (5010)]]),MONTH(FY20_Published35[[#This Row],[Contract Bid - Start (5010)]])+(7-1),1)),2)</f>
        <v>FY21</v>
      </c>
      <c r="I47" s="14" t="str">
        <f>"Q"&amp;CHOOSE(MONTH(FY20_Published35[[#This Row],[Contract Bid - Start (5010)]]),3,3,3,4,4,4,1,1,1,2,2,2)</f>
        <v>Q3</v>
      </c>
      <c r="J47" s="59">
        <v>44377</v>
      </c>
      <c r="K47" s="38" t="str">
        <f>"FY"&amp;RIGHT(YEAR(DATE(YEAR(FY20_Published35[[#This Row],[LNTP (6010)]]),MONTH(FY20_Published35[[#This Row],[LNTP (6010)]])+(7-1),1)),2)</f>
        <v>FY21</v>
      </c>
      <c r="L47" s="14" t="str">
        <f>"Q"&amp;CHOOSE(MONTH(FY20_Published35[[#This Row],[LNTP (6010)]]),3,3,3,4,4,4,1,1,1,2,2,2)</f>
        <v>Q4</v>
      </c>
      <c r="M47" s="42" t="s">
        <v>565</v>
      </c>
      <c r="N47" s="39" t="s">
        <v>809</v>
      </c>
      <c r="O47" s="39" t="s">
        <v>568</v>
      </c>
      <c r="P47" s="51" t="s">
        <v>602</v>
      </c>
    </row>
    <row r="48" spans="1:16">
      <c r="A48" s="37" t="s">
        <v>427</v>
      </c>
      <c r="B48" s="32" t="s">
        <v>855</v>
      </c>
      <c r="C48" s="32" t="s">
        <v>264</v>
      </c>
      <c r="D48" s="32" t="s">
        <v>0</v>
      </c>
      <c r="E48" s="46">
        <v>1851999.9978954501</v>
      </c>
      <c r="F48" s="46">
        <v>3043650.9961044099</v>
      </c>
      <c r="G48" s="59">
        <v>44134</v>
      </c>
      <c r="H48" s="38" t="str">
        <f>"FY"&amp;RIGHT(YEAR(DATE(YEAR(FY20_Published35[[#This Row],[Contract Bid - Start (5010)]]),MONTH(FY20_Published35[[#This Row],[Contract Bid - Start (5010)]])+(7-1),1)),2)</f>
        <v>FY21</v>
      </c>
      <c r="I48" s="14" t="str">
        <f>"Q"&amp;CHOOSE(MONTH(FY20_Published35[[#This Row],[Contract Bid - Start (5010)]]),3,3,3,4,4,4,1,1,1,2,2,2)</f>
        <v>Q2</v>
      </c>
      <c r="J48" s="59">
        <v>44316</v>
      </c>
      <c r="K48" s="38" t="str">
        <f>"FY"&amp;RIGHT(YEAR(DATE(YEAR(FY20_Published35[[#This Row],[LNTP (6010)]]),MONTH(FY20_Published35[[#This Row],[LNTP (6010)]])+(7-1),1)),2)</f>
        <v>FY21</v>
      </c>
      <c r="L48" s="14" t="str">
        <f>"Q"&amp;CHOOSE(MONTH(FY20_Published35[[#This Row],[LNTP (6010)]]),3,3,3,4,4,4,1,1,1,2,2,2)</f>
        <v>Q4</v>
      </c>
      <c r="M48" s="42" t="s">
        <v>565</v>
      </c>
      <c r="N48" s="39" t="s">
        <v>809</v>
      </c>
      <c r="O48" s="39" t="s">
        <v>568</v>
      </c>
      <c r="P48" s="51" t="s">
        <v>600</v>
      </c>
    </row>
    <row r="49" spans="1:16">
      <c r="A49" s="37" t="s">
        <v>428</v>
      </c>
      <c r="B49" s="32" t="s">
        <v>856</v>
      </c>
      <c r="C49" s="32" t="s">
        <v>265</v>
      </c>
      <c r="D49" s="32" t="s">
        <v>0</v>
      </c>
      <c r="E49" s="46">
        <v>3789999.9956931798</v>
      </c>
      <c r="F49" s="46">
        <v>6319546.9955729498</v>
      </c>
      <c r="G49" s="59">
        <v>44134</v>
      </c>
      <c r="H49" s="38" t="str">
        <f>"FY"&amp;RIGHT(YEAR(DATE(YEAR(FY20_Published35[[#This Row],[Contract Bid - Start (5010)]]),MONTH(FY20_Published35[[#This Row],[Contract Bid - Start (5010)]])+(7-1),1)),2)</f>
        <v>FY21</v>
      </c>
      <c r="I49" s="14" t="str">
        <f>"Q"&amp;CHOOSE(MONTH(FY20_Published35[[#This Row],[Contract Bid - Start (5010)]]),3,3,3,4,4,4,1,1,1,2,2,2)</f>
        <v>Q2</v>
      </c>
      <c r="J49" s="59">
        <v>44316</v>
      </c>
      <c r="K49" s="38" t="str">
        <f>"FY"&amp;RIGHT(YEAR(DATE(YEAR(FY20_Published35[[#This Row],[LNTP (6010)]]),MONTH(FY20_Published35[[#This Row],[LNTP (6010)]])+(7-1),1)),2)</f>
        <v>FY21</v>
      </c>
      <c r="L49" s="14" t="str">
        <f>"Q"&amp;CHOOSE(MONTH(FY20_Published35[[#This Row],[LNTP (6010)]]),3,3,3,4,4,4,1,1,1,2,2,2)</f>
        <v>Q4</v>
      </c>
      <c r="M49" s="42" t="s">
        <v>565</v>
      </c>
      <c r="N49" s="39" t="s">
        <v>809</v>
      </c>
      <c r="O49" s="39" t="s">
        <v>568</v>
      </c>
      <c r="P49" s="51" t="s">
        <v>600</v>
      </c>
    </row>
    <row r="50" spans="1:16">
      <c r="A50" s="37" t="s">
        <v>32</v>
      </c>
      <c r="B50" s="32" t="s">
        <v>857</v>
      </c>
      <c r="C50" s="32" t="s">
        <v>263</v>
      </c>
      <c r="D50" s="32" t="s">
        <v>0</v>
      </c>
      <c r="E50" s="46">
        <v>2135000</v>
      </c>
      <c r="F50" s="46">
        <v>3359999.9976894199</v>
      </c>
      <c r="G50" s="59">
        <v>44043</v>
      </c>
      <c r="H50" s="38" t="str">
        <f>"FY"&amp;RIGHT(YEAR(DATE(YEAR(FY20_Published35[[#This Row],[Contract Bid - Start (5010)]]),MONTH(FY20_Published35[[#This Row],[Contract Bid - Start (5010)]])+(7-1),1)),2)</f>
        <v>FY21</v>
      </c>
      <c r="I50" s="14" t="str">
        <f>"Q"&amp;CHOOSE(MONTH(FY20_Published35[[#This Row],[Contract Bid - Start (5010)]]),3,3,3,4,4,4,1,1,1,2,2,2)</f>
        <v>Q1</v>
      </c>
      <c r="J50" s="59">
        <v>44196</v>
      </c>
      <c r="K50" s="38" t="str">
        <f>"FY"&amp;RIGHT(YEAR(DATE(YEAR(FY20_Published35[[#This Row],[LNTP (6010)]]),MONTH(FY20_Published35[[#This Row],[LNTP (6010)]])+(7-1),1)),2)</f>
        <v>FY21</v>
      </c>
      <c r="L50" s="14" t="str">
        <f>"Q"&amp;CHOOSE(MONTH(FY20_Published35[[#This Row],[LNTP (6010)]]),3,3,3,4,4,4,1,1,1,2,2,2)</f>
        <v>Q2</v>
      </c>
      <c r="M50" s="42" t="s">
        <v>564</v>
      </c>
      <c r="N50" s="39" t="s">
        <v>809</v>
      </c>
      <c r="O50" s="39" t="s">
        <v>568</v>
      </c>
      <c r="P50" s="51" t="s">
        <v>596</v>
      </c>
    </row>
    <row r="51" spans="1:16">
      <c r="A51" s="34" t="s">
        <v>96</v>
      </c>
      <c r="B51" s="32" t="s">
        <v>858</v>
      </c>
      <c r="C51" s="32" t="s">
        <v>263</v>
      </c>
      <c r="D51" s="32" t="s">
        <v>241</v>
      </c>
      <c r="E51" s="46">
        <v>288700</v>
      </c>
      <c r="F51" s="46">
        <v>502700</v>
      </c>
      <c r="G51" s="59">
        <v>43936</v>
      </c>
      <c r="H51" s="38" t="str">
        <f>"FY"&amp;RIGHT(YEAR(DATE(YEAR(FY20_Published35[[#This Row],[Contract Bid - Start (5010)]]),MONTH(FY20_Published35[[#This Row],[Contract Bid - Start (5010)]])+(7-1),1)),2)</f>
        <v>FY20</v>
      </c>
      <c r="I51" s="14" t="str">
        <f>"Q"&amp;CHOOSE(MONTH(FY20_Published35[[#This Row],[Contract Bid - Start (5010)]]),3,3,3,4,4,4,1,1,1,2,2,2)</f>
        <v>Q4</v>
      </c>
      <c r="J51" s="59">
        <v>44044</v>
      </c>
      <c r="K51" s="38" t="str">
        <f>"FY"&amp;RIGHT(YEAR(DATE(YEAR(FY20_Published35[[#This Row],[LNTP (6010)]]),MONTH(FY20_Published35[[#This Row],[LNTP (6010)]])+(7-1),1)),2)</f>
        <v>FY21</v>
      </c>
      <c r="L51" s="14" t="str">
        <f>"Q"&amp;CHOOSE(MONTH(FY20_Published35[[#This Row],[LNTP (6010)]]),3,3,3,4,4,4,1,1,1,2,2,2)</f>
        <v>Q1</v>
      </c>
      <c r="M51" s="42" t="s">
        <v>565</v>
      </c>
      <c r="N51" s="39" t="s">
        <v>809</v>
      </c>
      <c r="O51" s="39" t="s">
        <v>568</v>
      </c>
      <c r="P51" s="51" t="s">
        <v>601</v>
      </c>
    </row>
    <row r="52" spans="1:16">
      <c r="A52" s="37" t="s">
        <v>528</v>
      </c>
      <c r="B52" s="32" t="s">
        <v>859</v>
      </c>
      <c r="C52" s="32" t="s">
        <v>320</v>
      </c>
      <c r="D52" s="32" t="s">
        <v>0</v>
      </c>
      <c r="E52" s="46">
        <v>8200000</v>
      </c>
      <c r="F52" s="46">
        <v>12709999.996965401</v>
      </c>
      <c r="G52" s="59">
        <v>44105</v>
      </c>
      <c r="H52" s="38" t="str">
        <f>"FY"&amp;RIGHT(YEAR(DATE(YEAR(FY20_Published35[[#This Row],[Contract Bid - Start (5010)]]),MONTH(FY20_Published35[[#This Row],[Contract Bid - Start (5010)]])+(7-1),1)),2)</f>
        <v>FY21</v>
      </c>
      <c r="I52" s="14" t="str">
        <f>"Q"&amp;CHOOSE(MONTH(FY20_Published35[[#This Row],[Contract Bid - Start (5010)]]),3,3,3,4,4,4,1,1,1,2,2,2)</f>
        <v>Q2</v>
      </c>
      <c r="J52" s="59">
        <v>44288</v>
      </c>
      <c r="K52" s="38" t="str">
        <f>"FY"&amp;RIGHT(YEAR(DATE(YEAR(FY20_Published35[[#This Row],[LNTP (6010)]]),MONTH(FY20_Published35[[#This Row],[LNTP (6010)]])+(7-1),1)),2)</f>
        <v>FY21</v>
      </c>
      <c r="L52" s="14" t="str">
        <f>"Q"&amp;CHOOSE(MONTH(FY20_Published35[[#This Row],[LNTP (6010)]]),3,3,3,4,4,4,1,1,1,2,2,2)</f>
        <v>Q4</v>
      </c>
      <c r="M52" s="42" t="s">
        <v>565</v>
      </c>
      <c r="N52" s="39" t="s">
        <v>809</v>
      </c>
      <c r="O52" s="39" t="s">
        <v>568</v>
      </c>
      <c r="P52" s="51" t="s">
        <v>601</v>
      </c>
    </row>
    <row r="53" spans="1:16">
      <c r="A53" s="37" t="s">
        <v>519</v>
      </c>
      <c r="B53" s="32" t="s">
        <v>860</v>
      </c>
      <c r="C53" s="32" t="s">
        <v>264</v>
      </c>
      <c r="D53" s="32" t="s">
        <v>0</v>
      </c>
      <c r="E53" s="46">
        <v>4224399.9900342599</v>
      </c>
      <c r="F53" s="46">
        <v>5719299.98971566</v>
      </c>
      <c r="G53" s="59">
        <v>44019</v>
      </c>
      <c r="H53" s="38" t="str">
        <f>"FY"&amp;RIGHT(YEAR(DATE(YEAR(FY20_Published35[[#This Row],[Contract Bid - Start (5010)]]),MONTH(FY20_Published35[[#This Row],[Contract Bid - Start (5010)]])+(7-1),1)),2)</f>
        <v>FY21</v>
      </c>
      <c r="I53" s="14" t="str">
        <f>"Q"&amp;CHOOSE(MONTH(FY20_Published35[[#This Row],[Contract Bid - Start (5010)]]),3,3,3,4,4,4,1,1,1,2,2,2)</f>
        <v>Q1</v>
      </c>
      <c r="J53" s="59">
        <v>44165</v>
      </c>
      <c r="K53" s="38" t="str">
        <f>"FY"&amp;RIGHT(YEAR(DATE(YEAR(FY20_Published35[[#This Row],[LNTP (6010)]]),MONTH(FY20_Published35[[#This Row],[LNTP (6010)]])+(7-1),1)),2)</f>
        <v>FY21</v>
      </c>
      <c r="L53" s="14" t="str">
        <f>"Q"&amp;CHOOSE(MONTH(FY20_Published35[[#This Row],[LNTP (6010)]]),3,3,3,4,4,4,1,1,1,2,2,2)</f>
        <v>Q2</v>
      </c>
      <c r="M53" s="42" t="s">
        <v>565</v>
      </c>
      <c r="N53" s="39" t="s">
        <v>809</v>
      </c>
      <c r="O53" s="39" t="s">
        <v>568</v>
      </c>
      <c r="P53" s="51" t="s">
        <v>597</v>
      </c>
    </row>
    <row r="54" spans="1:16">
      <c r="A54" s="34" t="s">
        <v>359</v>
      </c>
      <c r="B54" s="32" t="s">
        <v>861</v>
      </c>
      <c r="C54" s="32" t="s">
        <v>319</v>
      </c>
      <c r="D54" s="32" t="s">
        <v>0</v>
      </c>
      <c r="E54" s="46">
        <v>1859668</v>
      </c>
      <c r="F54" s="46">
        <v>3079618.9987638299</v>
      </c>
      <c r="G54" s="59">
        <v>43893</v>
      </c>
      <c r="H54" s="38" t="str">
        <f>"FY"&amp;RIGHT(YEAR(DATE(YEAR(FY20_Published35[[#This Row],[Contract Bid - Start (5010)]]),MONTH(FY20_Published35[[#This Row],[Contract Bid - Start (5010)]])+(7-1),1)),2)</f>
        <v>FY20</v>
      </c>
      <c r="I54" s="14" t="str">
        <f>"Q"&amp;CHOOSE(MONTH(FY20_Published35[[#This Row],[Contract Bid - Start (5010)]]),3,3,3,4,4,4,1,1,1,2,2,2)</f>
        <v>Q3</v>
      </c>
      <c r="J54" s="59">
        <v>44058</v>
      </c>
      <c r="K54" s="38" t="str">
        <f>"FY"&amp;RIGHT(YEAR(DATE(YEAR(FY20_Published35[[#This Row],[LNTP (6010)]]),MONTH(FY20_Published35[[#This Row],[LNTP (6010)]])+(7-1),1)),2)</f>
        <v>FY21</v>
      </c>
      <c r="L54" s="14" t="str">
        <f>"Q"&amp;CHOOSE(MONTH(FY20_Published35[[#This Row],[LNTP (6010)]]),3,3,3,4,4,4,1,1,1,2,2,2)</f>
        <v>Q1</v>
      </c>
      <c r="M54" s="42" t="s">
        <v>564</v>
      </c>
      <c r="N54" s="39" t="s">
        <v>809</v>
      </c>
      <c r="O54" s="39" t="s">
        <v>568</v>
      </c>
      <c r="P54" s="51" t="s">
        <v>659</v>
      </c>
    </row>
    <row r="55" spans="1:16">
      <c r="A55" s="37" t="s">
        <v>507</v>
      </c>
      <c r="B55" s="32" t="s">
        <v>862</v>
      </c>
      <c r="C55" s="32" t="s">
        <v>264</v>
      </c>
      <c r="D55" s="32" t="s">
        <v>0</v>
      </c>
      <c r="E55" s="46">
        <v>4968399.95737339</v>
      </c>
      <c r="F55" s="46">
        <v>6806399.9566225298</v>
      </c>
      <c r="G55" s="59">
        <v>44158</v>
      </c>
      <c r="H55" s="38" t="str">
        <f>"FY"&amp;RIGHT(YEAR(DATE(YEAR(FY20_Published35[[#This Row],[Contract Bid - Start (5010)]]),MONTH(FY20_Published35[[#This Row],[Contract Bid - Start (5010)]])+(7-1),1)),2)</f>
        <v>FY21</v>
      </c>
      <c r="I55" s="14" t="str">
        <f>"Q"&amp;CHOOSE(MONTH(FY20_Published35[[#This Row],[Contract Bid - Start (5010)]]),3,3,3,4,4,4,1,1,1,2,2,2)</f>
        <v>Q2</v>
      </c>
      <c r="J55" s="59">
        <v>44256</v>
      </c>
      <c r="K55" s="38" t="str">
        <f>"FY"&amp;RIGHT(YEAR(DATE(YEAR(FY20_Published35[[#This Row],[LNTP (6010)]]),MONTH(FY20_Published35[[#This Row],[LNTP (6010)]])+(7-1),1)),2)</f>
        <v>FY21</v>
      </c>
      <c r="L55" s="14" t="str">
        <f>"Q"&amp;CHOOSE(MONTH(FY20_Published35[[#This Row],[LNTP (6010)]]),3,3,3,4,4,4,1,1,1,2,2,2)</f>
        <v>Q3</v>
      </c>
      <c r="M55" s="42" t="s">
        <v>565</v>
      </c>
      <c r="N55" s="39" t="s">
        <v>809</v>
      </c>
      <c r="O55" s="39" t="s">
        <v>568</v>
      </c>
      <c r="P55" s="51" t="s">
        <v>658</v>
      </c>
    </row>
    <row r="56" spans="1:16">
      <c r="A56" s="37" t="s">
        <v>508</v>
      </c>
      <c r="B56" s="32" t="s">
        <v>863</v>
      </c>
      <c r="C56" s="32" t="s">
        <v>265</v>
      </c>
      <c r="D56" s="32" t="s">
        <v>0</v>
      </c>
      <c r="E56" s="46">
        <v>6959099.9761176296</v>
      </c>
      <c r="F56" s="46">
        <v>9201599.9753610305</v>
      </c>
      <c r="G56" s="59">
        <v>44155</v>
      </c>
      <c r="H56" s="38" t="str">
        <f>"FY"&amp;RIGHT(YEAR(DATE(YEAR(FY20_Published35[[#This Row],[Contract Bid - Start (5010)]]),MONTH(FY20_Published35[[#This Row],[Contract Bid - Start (5010)]])+(7-1),1)),2)</f>
        <v>FY21</v>
      </c>
      <c r="I56" s="14" t="str">
        <f>"Q"&amp;CHOOSE(MONTH(FY20_Published35[[#This Row],[Contract Bid - Start (5010)]]),3,3,3,4,4,4,1,1,1,2,2,2)</f>
        <v>Q2</v>
      </c>
      <c r="J56" s="59">
        <v>44316</v>
      </c>
      <c r="K56" s="38" t="str">
        <f>"FY"&amp;RIGHT(YEAR(DATE(YEAR(FY20_Published35[[#This Row],[LNTP (6010)]]),MONTH(FY20_Published35[[#This Row],[LNTP (6010)]])+(7-1),1)),2)</f>
        <v>FY21</v>
      </c>
      <c r="L56" s="14" t="str">
        <f>"Q"&amp;CHOOSE(MONTH(FY20_Published35[[#This Row],[LNTP (6010)]]),3,3,3,4,4,4,1,1,1,2,2,2)</f>
        <v>Q4</v>
      </c>
      <c r="M56" s="42" t="s">
        <v>565</v>
      </c>
      <c r="N56" s="39" t="s">
        <v>809</v>
      </c>
      <c r="O56" s="39" t="s">
        <v>568</v>
      </c>
      <c r="P56" s="51" t="s">
        <v>658</v>
      </c>
    </row>
    <row r="57" spans="1:16">
      <c r="A57" s="16" t="s">
        <v>383</v>
      </c>
      <c r="B57" s="32" t="s">
        <v>864</v>
      </c>
      <c r="C57" s="32" t="s">
        <v>319</v>
      </c>
      <c r="D57" s="32" t="s">
        <v>0</v>
      </c>
      <c r="E57" s="46">
        <v>3578999.9926305101</v>
      </c>
      <c r="F57" s="46">
        <v>6227999.9894861402</v>
      </c>
      <c r="G57" s="59">
        <v>44014</v>
      </c>
      <c r="H57" s="38" t="str">
        <f>"FY"&amp;RIGHT(YEAR(DATE(YEAR(FY20_Published35[[#This Row],[Contract Bid - Start (5010)]]),MONTH(FY20_Published35[[#This Row],[Contract Bid - Start (5010)]])+(7-1),1)),2)</f>
        <v>FY21</v>
      </c>
      <c r="I57" s="14" t="str">
        <f>"Q"&amp;CHOOSE(MONTH(FY20_Published35[[#This Row],[Contract Bid - Start (5010)]]),3,3,3,4,4,4,1,1,1,2,2,2)</f>
        <v>Q1</v>
      </c>
      <c r="J57" s="59">
        <v>44200</v>
      </c>
      <c r="K57" s="38" t="str">
        <f>"FY"&amp;RIGHT(YEAR(DATE(YEAR(FY20_Published35[[#This Row],[LNTP (6010)]]),MONTH(FY20_Published35[[#This Row],[LNTP (6010)]])+(7-1),1)),2)</f>
        <v>FY21</v>
      </c>
      <c r="L57" s="14" t="str">
        <f>"Q"&amp;CHOOSE(MONTH(FY20_Published35[[#This Row],[LNTP (6010)]]),3,3,3,4,4,4,1,1,1,2,2,2)</f>
        <v>Q3</v>
      </c>
      <c r="M57" s="42" t="s">
        <v>564</v>
      </c>
      <c r="N57" s="39" t="s">
        <v>809</v>
      </c>
      <c r="O57" s="39" t="s">
        <v>568</v>
      </c>
      <c r="P57" s="51" t="s">
        <v>592</v>
      </c>
    </row>
    <row r="58" spans="1:16">
      <c r="A58" s="37" t="s">
        <v>411</v>
      </c>
      <c r="B58" s="32" t="s">
        <v>865</v>
      </c>
      <c r="C58" s="32" t="s">
        <v>264</v>
      </c>
      <c r="D58" s="32" t="s">
        <v>0</v>
      </c>
      <c r="E58" s="46">
        <v>776299.99620671605</v>
      </c>
      <c r="F58" s="46">
        <v>1004599.99620672</v>
      </c>
      <c r="G58" s="59">
        <v>44119</v>
      </c>
      <c r="H58" s="38" t="str">
        <f>"FY"&amp;RIGHT(YEAR(DATE(YEAR(FY20_Published35[[#This Row],[Contract Bid - Start (5010)]]),MONTH(FY20_Published35[[#This Row],[Contract Bid - Start (5010)]])+(7-1),1)),2)</f>
        <v>FY21</v>
      </c>
      <c r="I58" s="14" t="str">
        <f>"Q"&amp;CHOOSE(MONTH(FY20_Published35[[#This Row],[Contract Bid - Start (5010)]]),3,3,3,4,4,4,1,1,1,2,2,2)</f>
        <v>Q2</v>
      </c>
      <c r="J58" s="59">
        <v>44301</v>
      </c>
      <c r="K58" s="38" t="str">
        <f>"FY"&amp;RIGHT(YEAR(DATE(YEAR(FY20_Published35[[#This Row],[LNTP (6010)]]),MONTH(FY20_Published35[[#This Row],[LNTP (6010)]])+(7-1),1)),2)</f>
        <v>FY21</v>
      </c>
      <c r="L58" s="14" t="str">
        <f>"Q"&amp;CHOOSE(MONTH(FY20_Published35[[#This Row],[LNTP (6010)]]),3,3,3,4,4,4,1,1,1,2,2,2)</f>
        <v>Q4</v>
      </c>
      <c r="M58" s="42" t="s">
        <v>565</v>
      </c>
      <c r="N58" s="39" t="s">
        <v>809</v>
      </c>
      <c r="O58" s="39" t="s">
        <v>568</v>
      </c>
      <c r="P58" s="51" t="s">
        <v>579</v>
      </c>
    </row>
    <row r="59" spans="1:16">
      <c r="A59" s="37" t="s">
        <v>410</v>
      </c>
      <c r="B59" s="32" t="s">
        <v>866</v>
      </c>
      <c r="C59" s="32" t="s">
        <v>264</v>
      </c>
      <c r="D59" s="32" t="s">
        <v>0</v>
      </c>
      <c r="E59" s="46">
        <v>3136599.9908040599</v>
      </c>
      <c r="F59" s="46">
        <v>4059099.9908040599</v>
      </c>
      <c r="G59" s="59">
        <v>44119</v>
      </c>
      <c r="H59" s="38" t="str">
        <f>"FY"&amp;RIGHT(YEAR(DATE(YEAR(FY20_Published35[[#This Row],[Contract Bid - Start (5010)]]),MONTH(FY20_Published35[[#This Row],[Contract Bid - Start (5010)]])+(7-1),1)),2)</f>
        <v>FY21</v>
      </c>
      <c r="I59" s="14" t="str">
        <f>"Q"&amp;CHOOSE(MONTH(FY20_Published35[[#This Row],[Contract Bid - Start (5010)]]),3,3,3,4,4,4,1,1,1,2,2,2)</f>
        <v>Q2</v>
      </c>
      <c r="J59" s="59">
        <v>44301</v>
      </c>
      <c r="K59" s="38" t="str">
        <f>"FY"&amp;RIGHT(YEAR(DATE(YEAR(FY20_Published35[[#This Row],[LNTP (6010)]]),MONTH(FY20_Published35[[#This Row],[LNTP (6010)]])+(7-1),1)),2)</f>
        <v>FY21</v>
      </c>
      <c r="L59" s="14" t="str">
        <f>"Q"&amp;CHOOSE(MONTH(FY20_Published35[[#This Row],[LNTP (6010)]]),3,3,3,4,4,4,1,1,1,2,2,2)</f>
        <v>Q4</v>
      </c>
      <c r="M59" s="42" t="s">
        <v>565</v>
      </c>
      <c r="N59" s="39" t="s">
        <v>809</v>
      </c>
      <c r="O59" s="39" t="s">
        <v>568</v>
      </c>
      <c r="P59" s="51" t="s">
        <v>579</v>
      </c>
    </row>
    <row r="60" spans="1:16">
      <c r="A60" s="37" t="s">
        <v>404</v>
      </c>
      <c r="B60" s="32" t="s">
        <v>867</v>
      </c>
      <c r="C60" s="32" t="s">
        <v>264</v>
      </c>
      <c r="D60" s="32" t="s">
        <v>0</v>
      </c>
      <c r="E60" s="46">
        <v>3322800</v>
      </c>
      <c r="F60" s="46">
        <v>4300099.9999992903</v>
      </c>
      <c r="G60" s="59">
        <v>44187</v>
      </c>
      <c r="H60" s="38" t="str">
        <f>"FY"&amp;RIGHT(YEAR(DATE(YEAR(FY20_Published35[[#This Row],[Contract Bid - Start (5010)]]),MONTH(FY20_Published35[[#This Row],[Contract Bid - Start (5010)]])+(7-1),1)),2)</f>
        <v>FY21</v>
      </c>
      <c r="I60" s="14" t="str">
        <f>"Q"&amp;CHOOSE(MONTH(FY20_Published35[[#This Row],[Contract Bid - Start (5010)]]),3,3,3,4,4,4,1,1,1,2,2,2)</f>
        <v>Q2</v>
      </c>
      <c r="J60" s="59">
        <v>44369</v>
      </c>
      <c r="K60" s="38" t="str">
        <f>"FY"&amp;RIGHT(YEAR(DATE(YEAR(FY20_Published35[[#This Row],[LNTP (6010)]]),MONTH(FY20_Published35[[#This Row],[LNTP (6010)]])+(7-1),1)),2)</f>
        <v>FY21</v>
      </c>
      <c r="L60" s="14" t="str">
        <f>"Q"&amp;CHOOSE(MONTH(FY20_Published35[[#This Row],[LNTP (6010)]]),3,3,3,4,4,4,1,1,1,2,2,2)</f>
        <v>Q4</v>
      </c>
      <c r="M60" s="42" t="s">
        <v>565</v>
      </c>
      <c r="N60" s="39" t="s">
        <v>809</v>
      </c>
      <c r="O60" s="39" t="s">
        <v>568</v>
      </c>
      <c r="P60" s="51" t="s">
        <v>658</v>
      </c>
    </row>
    <row r="61" spans="1:16">
      <c r="A61" s="37" t="s">
        <v>403</v>
      </c>
      <c r="B61" s="32" t="s">
        <v>868</v>
      </c>
      <c r="C61" s="32" t="s">
        <v>264</v>
      </c>
      <c r="D61" s="32" t="s">
        <v>0</v>
      </c>
      <c r="E61" s="46">
        <v>525900</v>
      </c>
      <c r="F61" s="46">
        <v>652799.99999928998</v>
      </c>
      <c r="G61" s="59">
        <v>44132</v>
      </c>
      <c r="H61" s="38" t="str">
        <f>"FY"&amp;RIGHT(YEAR(DATE(YEAR(FY20_Published35[[#This Row],[Contract Bid - Start (5010)]]),MONTH(FY20_Published35[[#This Row],[Contract Bid - Start (5010)]])+(7-1),1)),2)</f>
        <v>FY21</v>
      </c>
      <c r="I61" s="14" t="str">
        <f>"Q"&amp;CHOOSE(MONTH(FY20_Published35[[#This Row],[Contract Bid - Start (5010)]]),3,3,3,4,4,4,1,1,1,2,2,2)</f>
        <v>Q2</v>
      </c>
      <c r="J61" s="59">
        <v>44344</v>
      </c>
      <c r="K61" s="38" t="str">
        <f>"FY"&amp;RIGHT(YEAR(DATE(YEAR(FY20_Published35[[#This Row],[LNTP (6010)]]),MONTH(FY20_Published35[[#This Row],[LNTP (6010)]])+(7-1),1)),2)</f>
        <v>FY21</v>
      </c>
      <c r="L61" s="14" t="str">
        <f>"Q"&amp;CHOOSE(MONTH(FY20_Published35[[#This Row],[LNTP (6010)]]),3,3,3,4,4,4,1,1,1,2,2,2)</f>
        <v>Q4</v>
      </c>
      <c r="M61" s="42" t="s">
        <v>565</v>
      </c>
      <c r="N61" s="39" t="s">
        <v>809</v>
      </c>
      <c r="O61" s="39" t="s">
        <v>568</v>
      </c>
      <c r="P61" s="51" t="s">
        <v>658</v>
      </c>
    </row>
    <row r="62" spans="1:16">
      <c r="A62" s="34" t="s">
        <v>454</v>
      </c>
      <c r="B62" s="32" t="s">
        <v>869</v>
      </c>
      <c r="C62" s="32" t="s">
        <v>327</v>
      </c>
      <c r="D62" s="32" t="s">
        <v>0</v>
      </c>
      <c r="E62" s="46">
        <v>268212.8</v>
      </c>
      <c r="F62" s="46">
        <v>337202.99999755702</v>
      </c>
      <c r="G62" s="59">
        <v>44089</v>
      </c>
      <c r="H62" s="38" t="str">
        <f>"FY"&amp;RIGHT(YEAR(DATE(YEAR(FY20_Published35[[#This Row],[Contract Bid - Start (5010)]]),MONTH(FY20_Published35[[#This Row],[Contract Bid - Start (5010)]])+(7-1),1)),2)</f>
        <v>FY21</v>
      </c>
      <c r="I62" s="14" t="str">
        <f>"Q"&amp;CHOOSE(MONTH(FY20_Published35[[#This Row],[Contract Bid - Start (5010)]]),3,3,3,4,4,4,1,1,1,2,2,2)</f>
        <v>Q1</v>
      </c>
      <c r="J62" s="59">
        <v>44221</v>
      </c>
      <c r="K62" s="38" t="str">
        <f>"FY"&amp;RIGHT(YEAR(DATE(YEAR(FY20_Published35[[#This Row],[LNTP (6010)]]),MONTH(FY20_Published35[[#This Row],[LNTP (6010)]])+(7-1),1)),2)</f>
        <v>FY21</v>
      </c>
      <c r="L62" s="14" t="str">
        <f>"Q"&amp;CHOOSE(MONTH(FY20_Published35[[#This Row],[LNTP (6010)]]),3,3,3,4,4,4,1,1,1,2,2,2)</f>
        <v>Q3</v>
      </c>
      <c r="M62" s="42" t="s">
        <v>565</v>
      </c>
      <c r="N62" s="39" t="s">
        <v>809</v>
      </c>
      <c r="O62" s="39" t="s">
        <v>568</v>
      </c>
      <c r="P62" s="51" t="s">
        <v>578</v>
      </c>
    </row>
    <row r="63" spans="1:16">
      <c r="A63" s="34" t="s">
        <v>390</v>
      </c>
      <c r="B63" s="32" t="s">
        <v>870</v>
      </c>
      <c r="C63" s="32" t="s">
        <v>327</v>
      </c>
      <c r="D63" s="32" t="s">
        <v>0</v>
      </c>
      <c r="E63" s="46">
        <v>268212.8</v>
      </c>
      <c r="F63" s="46">
        <v>337203</v>
      </c>
      <c r="G63" s="59">
        <v>44089</v>
      </c>
      <c r="H63" s="38" t="str">
        <f>"FY"&amp;RIGHT(YEAR(DATE(YEAR(FY20_Published35[[#This Row],[Contract Bid - Start (5010)]]),MONTH(FY20_Published35[[#This Row],[Contract Bid - Start (5010)]])+(7-1),1)),2)</f>
        <v>FY21</v>
      </c>
      <c r="I63" s="14" t="str">
        <f>"Q"&amp;CHOOSE(MONTH(FY20_Published35[[#This Row],[Contract Bid - Start (5010)]]),3,3,3,4,4,4,1,1,1,2,2,2)</f>
        <v>Q1</v>
      </c>
      <c r="J63" s="59">
        <v>44221</v>
      </c>
      <c r="K63" s="38" t="str">
        <f>"FY"&amp;RIGHT(YEAR(DATE(YEAR(FY20_Published35[[#This Row],[LNTP (6010)]]),MONTH(FY20_Published35[[#This Row],[LNTP (6010)]])+(7-1),1)),2)</f>
        <v>FY21</v>
      </c>
      <c r="L63" s="14" t="str">
        <f>"Q"&amp;CHOOSE(MONTH(FY20_Published35[[#This Row],[LNTP (6010)]]),3,3,3,4,4,4,1,1,1,2,2,2)</f>
        <v>Q3</v>
      </c>
      <c r="M63" s="42" t="s">
        <v>565</v>
      </c>
      <c r="N63" s="39" t="s">
        <v>809</v>
      </c>
      <c r="O63" s="39" t="s">
        <v>568</v>
      </c>
      <c r="P63" s="51" t="s">
        <v>578</v>
      </c>
    </row>
    <row r="64" spans="1:16">
      <c r="A64" s="37" t="s">
        <v>392</v>
      </c>
      <c r="B64" s="32" t="s">
        <v>871</v>
      </c>
      <c r="C64" s="32" t="s">
        <v>327</v>
      </c>
      <c r="D64" s="32" t="s">
        <v>0</v>
      </c>
      <c r="E64" s="46">
        <v>1473215</v>
      </c>
      <c r="F64" s="46">
        <v>1884015.99942058</v>
      </c>
      <c r="G64" s="59">
        <v>44089</v>
      </c>
      <c r="H64" s="38" t="str">
        <f>"FY"&amp;RIGHT(YEAR(DATE(YEAR(FY20_Published35[[#This Row],[Contract Bid - Start (5010)]]),MONTH(FY20_Published35[[#This Row],[Contract Bid - Start (5010)]])+(7-1),1)),2)</f>
        <v>FY21</v>
      </c>
      <c r="I64" s="14" t="str">
        <f>"Q"&amp;CHOOSE(MONTH(FY20_Published35[[#This Row],[Contract Bid - Start (5010)]]),3,3,3,4,4,4,1,1,1,2,2,2)</f>
        <v>Q1</v>
      </c>
      <c r="J64" s="59">
        <v>44221</v>
      </c>
      <c r="K64" s="38" t="str">
        <f>"FY"&amp;RIGHT(YEAR(DATE(YEAR(FY20_Published35[[#This Row],[LNTP (6010)]]),MONTH(FY20_Published35[[#This Row],[LNTP (6010)]])+(7-1),1)),2)</f>
        <v>FY21</v>
      </c>
      <c r="L64" s="14" t="str">
        <f>"Q"&amp;CHOOSE(MONTH(FY20_Published35[[#This Row],[LNTP (6010)]]),3,3,3,4,4,4,1,1,1,2,2,2)</f>
        <v>Q3</v>
      </c>
      <c r="M64" s="42" t="s">
        <v>565</v>
      </c>
      <c r="N64" s="39" t="s">
        <v>809</v>
      </c>
      <c r="O64" s="39" t="s">
        <v>568</v>
      </c>
      <c r="P64" s="51" t="s">
        <v>578</v>
      </c>
    </row>
    <row r="65" spans="1:16">
      <c r="A65" s="34" t="s">
        <v>288</v>
      </c>
      <c r="B65" s="32" t="s">
        <v>872</v>
      </c>
      <c r="C65" s="32" t="s">
        <v>327</v>
      </c>
      <c r="D65" s="32" t="s">
        <v>0</v>
      </c>
      <c r="E65" s="46">
        <v>124122.35</v>
      </c>
      <c r="F65" s="46">
        <v>154689</v>
      </c>
      <c r="G65" s="59">
        <v>44089</v>
      </c>
      <c r="H65" s="38" t="str">
        <f>"FY"&amp;RIGHT(YEAR(DATE(YEAR(FY20_Published35[[#This Row],[Contract Bid - Start (5010)]]),MONTH(FY20_Published35[[#This Row],[Contract Bid - Start (5010)]])+(7-1),1)),2)</f>
        <v>FY21</v>
      </c>
      <c r="I65" s="14" t="str">
        <f>"Q"&amp;CHOOSE(MONTH(FY20_Published35[[#This Row],[Contract Bid - Start (5010)]]),3,3,3,4,4,4,1,1,1,2,2,2)</f>
        <v>Q1</v>
      </c>
      <c r="J65" s="59">
        <v>44221</v>
      </c>
      <c r="K65" s="38" t="str">
        <f>"FY"&amp;RIGHT(YEAR(DATE(YEAR(FY20_Published35[[#This Row],[LNTP (6010)]]),MONTH(FY20_Published35[[#This Row],[LNTP (6010)]])+(7-1),1)),2)</f>
        <v>FY21</v>
      </c>
      <c r="L65" s="14" t="str">
        <f>"Q"&amp;CHOOSE(MONTH(FY20_Published35[[#This Row],[LNTP (6010)]]),3,3,3,4,4,4,1,1,1,2,2,2)</f>
        <v>Q3</v>
      </c>
      <c r="M65" s="42" t="s">
        <v>565</v>
      </c>
      <c r="N65" s="39" t="s">
        <v>809</v>
      </c>
      <c r="O65" s="39" t="s">
        <v>568</v>
      </c>
      <c r="P65" s="51" t="s">
        <v>578</v>
      </c>
    </row>
    <row r="66" spans="1:16">
      <c r="A66" s="34" t="s">
        <v>399</v>
      </c>
      <c r="B66" s="32" t="s">
        <v>873</v>
      </c>
      <c r="C66" s="32" t="s">
        <v>327</v>
      </c>
      <c r="D66" s="32" t="s">
        <v>0</v>
      </c>
      <c r="E66" s="46">
        <v>286745</v>
      </c>
      <c r="F66" s="46">
        <v>366701.99988722202</v>
      </c>
      <c r="G66" s="59">
        <v>44089</v>
      </c>
      <c r="H66" s="38" t="str">
        <f>"FY"&amp;RIGHT(YEAR(DATE(YEAR(FY20_Published35[[#This Row],[Contract Bid - Start (5010)]]),MONTH(FY20_Published35[[#This Row],[Contract Bid - Start (5010)]])+(7-1),1)),2)</f>
        <v>FY21</v>
      </c>
      <c r="I66" s="14" t="str">
        <f>"Q"&amp;CHOOSE(MONTH(FY20_Published35[[#This Row],[Contract Bid - Start (5010)]]),3,3,3,4,4,4,1,1,1,2,2,2)</f>
        <v>Q1</v>
      </c>
      <c r="J66" s="59">
        <v>44221</v>
      </c>
      <c r="K66" s="38" t="str">
        <f>"FY"&amp;RIGHT(YEAR(DATE(YEAR(FY20_Published35[[#This Row],[LNTP (6010)]]),MONTH(FY20_Published35[[#This Row],[LNTP (6010)]])+(7-1),1)),2)</f>
        <v>FY21</v>
      </c>
      <c r="L66" s="14" t="str">
        <f>"Q"&amp;CHOOSE(MONTH(FY20_Published35[[#This Row],[LNTP (6010)]]),3,3,3,4,4,4,1,1,1,2,2,2)</f>
        <v>Q3</v>
      </c>
      <c r="M66" s="42" t="s">
        <v>565</v>
      </c>
      <c r="N66" s="39" t="s">
        <v>809</v>
      </c>
      <c r="O66" s="39" t="s">
        <v>568</v>
      </c>
      <c r="P66" s="51" t="s">
        <v>578</v>
      </c>
    </row>
    <row r="67" spans="1:16">
      <c r="A67" s="37" t="s">
        <v>440</v>
      </c>
      <c r="B67" s="32" t="s">
        <v>874</v>
      </c>
      <c r="C67" s="32" t="s">
        <v>327</v>
      </c>
      <c r="D67" s="32" t="s">
        <v>0</v>
      </c>
      <c r="E67" s="46">
        <v>109924</v>
      </c>
      <c r="F67" s="46">
        <v>140574.999956769</v>
      </c>
      <c r="G67" s="59">
        <v>44089</v>
      </c>
      <c r="H67" s="38" t="str">
        <f>"FY"&amp;RIGHT(YEAR(DATE(YEAR(FY20_Published35[[#This Row],[Contract Bid - Start (5010)]]),MONTH(FY20_Published35[[#This Row],[Contract Bid - Start (5010)]])+(7-1),1)),2)</f>
        <v>FY21</v>
      </c>
      <c r="I67" s="14" t="str">
        <f>"Q"&amp;CHOOSE(MONTH(FY20_Published35[[#This Row],[Contract Bid - Start (5010)]]),3,3,3,4,4,4,1,1,1,2,2,2)</f>
        <v>Q1</v>
      </c>
      <c r="J67" s="59">
        <v>44221</v>
      </c>
      <c r="K67" s="38" t="str">
        <f>"FY"&amp;RIGHT(YEAR(DATE(YEAR(FY20_Published35[[#This Row],[LNTP (6010)]]),MONTH(FY20_Published35[[#This Row],[LNTP (6010)]])+(7-1),1)),2)</f>
        <v>FY21</v>
      </c>
      <c r="L67" s="14" t="str">
        <f>"Q"&amp;CHOOSE(MONTH(FY20_Published35[[#This Row],[LNTP (6010)]]),3,3,3,4,4,4,1,1,1,2,2,2)</f>
        <v>Q3</v>
      </c>
      <c r="M67" s="42" t="s">
        <v>565</v>
      </c>
      <c r="N67" s="39" t="s">
        <v>809</v>
      </c>
      <c r="O67" s="39" t="s">
        <v>568</v>
      </c>
      <c r="P67" s="51" t="s">
        <v>578</v>
      </c>
    </row>
    <row r="68" spans="1:16">
      <c r="A68" s="37" t="s">
        <v>396</v>
      </c>
      <c r="B68" s="32" t="s">
        <v>875</v>
      </c>
      <c r="C68" s="32" t="s">
        <v>327</v>
      </c>
      <c r="D68" s="32" t="s">
        <v>0</v>
      </c>
      <c r="E68" s="46">
        <v>88173</v>
      </c>
      <c r="F68" s="46">
        <v>112760.99996532001</v>
      </c>
      <c r="G68" s="59">
        <v>44089</v>
      </c>
      <c r="H68" s="38" t="str">
        <f>"FY"&amp;RIGHT(YEAR(DATE(YEAR(FY20_Published35[[#This Row],[Contract Bid - Start (5010)]]),MONTH(FY20_Published35[[#This Row],[Contract Bid - Start (5010)]])+(7-1),1)),2)</f>
        <v>FY21</v>
      </c>
      <c r="I68" s="14" t="str">
        <f>"Q"&amp;CHOOSE(MONTH(FY20_Published35[[#This Row],[Contract Bid - Start (5010)]]),3,3,3,4,4,4,1,1,1,2,2,2)</f>
        <v>Q1</v>
      </c>
      <c r="J68" s="59">
        <v>44221</v>
      </c>
      <c r="K68" s="38" t="str">
        <f>"FY"&amp;RIGHT(YEAR(DATE(YEAR(FY20_Published35[[#This Row],[LNTP (6010)]]),MONTH(FY20_Published35[[#This Row],[LNTP (6010)]])+(7-1),1)),2)</f>
        <v>FY21</v>
      </c>
      <c r="L68" s="14" t="str">
        <f>"Q"&amp;CHOOSE(MONTH(FY20_Published35[[#This Row],[LNTP (6010)]]),3,3,3,4,4,4,1,1,1,2,2,2)</f>
        <v>Q3</v>
      </c>
      <c r="M68" s="42" t="s">
        <v>565</v>
      </c>
      <c r="N68" s="39" t="s">
        <v>809</v>
      </c>
      <c r="O68" s="39" t="s">
        <v>568</v>
      </c>
      <c r="P68" s="51" t="s">
        <v>578</v>
      </c>
    </row>
    <row r="69" spans="1:16">
      <c r="A69" s="34" t="s">
        <v>473</v>
      </c>
      <c r="B69" s="32" t="s">
        <v>876</v>
      </c>
      <c r="C69" s="32" t="s">
        <v>327</v>
      </c>
      <c r="D69" s="32" t="s">
        <v>0</v>
      </c>
      <c r="E69" s="46">
        <v>208247</v>
      </c>
      <c r="F69" s="46">
        <v>266316.99991809402</v>
      </c>
      <c r="G69" s="59">
        <v>44089</v>
      </c>
      <c r="H69" s="38" t="str">
        <f>"FY"&amp;RIGHT(YEAR(DATE(YEAR(FY20_Published35[[#This Row],[Contract Bid - Start (5010)]]),MONTH(FY20_Published35[[#This Row],[Contract Bid - Start (5010)]])+(7-1),1)),2)</f>
        <v>FY21</v>
      </c>
      <c r="I69" s="14" t="str">
        <f>"Q"&amp;CHOOSE(MONTH(FY20_Published35[[#This Row],[Contract Bid - Start (5010)]]),3,3,3,4,4,4,1,1,1,2,2,2)</f>
        <v>Q1</v>
      </c>
      <c r="J69" s="59">
        <v>44221</v>
      </c>
      <c r="K69" s="38" t="str">
        <f>"FY"&amp;RIGHT(YEAR(DATE(YEAR(FY20_Published35[[#This Row],[LNTP (6010)]]),MONTH(FY20_Published35[[#This Row],[LNTP (6010)]])+(7-1),1)),2)</f>
        <v>FY21</v>
      </c>
      <c r="L69" s="14" t="str">
        <f>"Q"&amp;CHOOSE(MONTH(FY20_Published35[[#This Row],[LNTP (6010)]]),3,3,3,4,4,4,1,1,1,2,2,2)</f>
        <v>Q3</v>
      </c>
      <c r="M69" s="42" t="s">
        <v>565</v>
      </c>
      <c r="N69" s="39" t="s">
        <v>809</v>
      </c>
      <c r="O69" s="39" t="s">
        <v>568</v>
      </c>
      <c r="P69" s="51" t="s">
        <v>578</v>
      </c>
    </row>
    <row r="70" spans="1:16">
      <c r="A70" s="37" t="s">
        <v>438</v>
      </c>
      <c r="B70" s="32" t="s">
        <v>877</v>
      </c>
      <c r="C70" s="32" t="s">
        <v>327</v>
      </c>
      <c r="D70" s="32" t="s">
        <v>0</v>
      </c>
      <c r="E70" s="46">
        <v>817563</v>
      </c>
      <c r="F70" s="46">
        <v>1087358</v>
      </c>
      <c r="G70" s="59">
        <v>44089</v>
      </c>
      <c r="H70" s="38" t="str">
        <f>"FY"&amp;RIGHT(YEAR(DATE(YEAR(FY20_Published35[[#This Row],[Contract Bid - Start (5010)]]),MONTH(FY20_Published35[[#This Row],[Contract Bid - Start (5010)]])+(7-1),1)),2)</f>
        <v>FY21</v>
      </c>
      <c r="I70" s="14" t="str">
        <f>"Q"&amp;CHOOSE(MONTH(FY20_Published35[[#This Row],[Contract Bid - Start (5010)]]),3,3,3,4,4,4,1,1,1,2,2,2)</f>
        <v>Q1</v>
      </c>
      <c r="J70" s="59">
        <v>44221</v>
      </c>
      <c r="K70" s="38" t="str">
        <f>"FY"&amp;RIGHT(YEAR(DATE(YEAR(FY20_Published35[[#This Row],[LNTP (6010)]]),MONTH(FY20_Published35[[#This Row],[LNTP (6010)]])+(7-1),1)),2)</f>
        <v>FY21</v>
      </c>
      <c r="L70" s="14" t="str">
        <f>"Q"&amp;CHOOSE(MONTH(FY20_Published35[[#This Row],[LNTP (6010)]]),3,3,3,4,4,4,1,1,1,2,2,2)</f>
        <v>Q3</v>
      </c>
      <c r="M70" s="42" t="e">
        <v>#N/A</v>
      </c>
      <c r="N70" s="39" t="s">
        <v>809</v>
      </c>
      <c r="O70" s="39" t="s">
        <v>568</v>
      </c>
      <c r="P70" s="51" t="s">
        <v>578</v>
      </c>
    </row>
    <row r="71" spans="1:16">
      <c r="A71" s="37" t="s">
        <v>401</v>
      </c>
      <c r="B71" s="32" t="s">
        <v>878</v>
      </c>
      <c r="C71" s="32" t="s">
        <v>267</v>
      </c>
      <c r="D71" s="32" t="s">
        <v>0</v>
      </c>
      <c r="E71" s="46">
        <v>394900</v>
      </c>
      <c r="F71" s="46">
        <v>694099.99982843804</v>
      </c>
      <c r="G71" s="59">
        <v>44060</v>
      </c>
      <c r="H71" s="38" t="str">
        <f>"FY"&amp;RIGHT(YEAR(DATE(YEAR(FY20_Published35[[#This Row],[Contract Bid - Start (5010)]]),MONTH(FY20_Published35[[#This Row],[Contract Bid - Start (5010)]])+(7-1),1)),2)</f>
        <v>FY21</v>
      </c>
      <c r="I71" s="14" t="str">
        <f>"Q"&amp;CHOOSE(MONTH(FY20_Published35[[#This Row],[Contract Bid - Start (5010)]]),3,3,3,4,4,4,1,1,1,2,2,2)</f>
        <v>Q1</v>
      </c>
      <c r="J71" s="59">
        <v>44253</v>
      </c>
      <c r="K71" s="38" t="str">
        <f>"FY"&amp;RIGHT(YEAR(DATE(YEAR(FY20_Published35[[#This Row],[LNTP (6010)]]),MONTH(FY20_Published35[[#This Row],[LNTP (6010)]])+(7-1),1)),2)</f>
        <v>FY21</v>
      </c>
      <c r="L71" s="14" t="str">
        <f>"Q"&amp;CHOOSE(MONTH(FY20_Published35[[#This Row],[LNTP (6010)]]),3,3,3,4,4,4,1,1,1,2,2,2)</f>
        <v>Q3</v>
      </c>
      <c r="M71" s="42" t="s">
        <v>565</v>
      </c>
      <c r="N71" s="39" t="s">
        <v>809</v>
      </c>
      <c r="O71" s="39" t="s">
        <v>568</v>
      </c>
      <c r="P71" s="51" t="s">
        <v>601</v>
      </c>
    </row>
    <row r="72" spans="1:16">
      <c r="A72" s="37" t="s">
        <v>420</v>
      </c>
      <c r="B72" s="32" t="s">
        <v>879</v>
      </c>
      <c r="C72" s="32" t="s">
        <v>263</v>
      </c>
      <c r="D72" s="32" t="s">
        <v>0</v>
      </c>
      <c r="E72" s="46">
        <v>525260.99997001805</v>
      </c>
      <c r="F72" s="46">
        <v>926799.99981146003</v>
      </c>
      <c r="G72" s="59">
        <v>44106</v>
      </c>
      <c r="H72" s="38" t="str">
        <f>"FY"&amp;RIGHT(YEAR(DATE(YEAR(FY20_Published35[[#This Row],[Contract Bid - Start (5010)]]),MONTH(FY20_Published35[[#This Row],[Contract Bid - Start (5010)]])+(7-1),1)),2)</f>
        <v>FY21</v>
      </c>
      <c r="I72" s="14" t="str">
        <f>"Q"&amp;CHOOSE(MONTH(FY20_Published35[[#This Row],[Contract Bid - Start (5010)]]),3,3,3,4,4,4,1,1,1,2,2,2)</f>
        <v>Q2</v>
      </c>
      <c r="J72" s="59">
        <v>44319</v>
      </c>
      <c r="K72" s="38" t="str">
        <f>"FY"&amp;RIGHT(YEAR(DATE(YEAR(FY20_Published35[[#This Row],[LNTP (6010)]]),MONTH(FY20_Published35[[#This Row],[LNTP (6010)]])+(7-1),1)),2)</f>
        <v>FY21</v>
      </c>
      <c r="L72" s="14" t="str">
        <f>"Q"&amp;CHOOSE(MONTH(FY20_Published35[[#This Row],[LNTP (6010)]]),3,3,3,4,4,4,1,1,1,2,2,2)</f>
        <v>Q4</v>
      </c>
      <c r="M72" s="42" t="s">
        <v>565</v>
      </c>
      <c r="N72" s="39" t="s">
        <v>809</v>
      </c>
      <c r="O72" s="39" t="s">
        <v>568</v>
      </c>
      <c r="P72" s="51" t="s">
        <v>601</v>
      </c>
    </row>
    <row r="73" spans="1:16">
      <c r="A73" s="37" t="s">
        <v>529</v>
      </c>
      <c r="B73" s="32" t="s">
        <v>880</v>
      </c>
      <c r="C73" s="32" t="s">
        <v>265</v>
      </c>
      <c r="D73" s="32" t="s">
        <v>0</v>
      </c>
      <c r="E73" s="46">
        <v>814100</v>
      </c>
      <c r="F73" s="46">
        <v>1194099.9997284999</v>
      </c>
      <c r="G73" s="59">
        <v>44136</v>
      </c>
      <c r="H73" s="38" t="str">
        <f>"FY"&amp;RIGHT(YEAR(DATE(YEAR(FY20_Published35[[#This Row],[Contract Bid - Start (5010)]]),MONTH(FY20_Published35[[#This Row],[Contract Bid - Start (5010)]])+(7-1),1)),2)</f>
        <v>FY21</v>
      </c>
      <c r="I73" s="14" t="str">
        <f>"Q"&amp;CHOOSE(MONTH(FY20_Published35[[#This Row],[Contract Bid - Start (5010)]]),3,3,3,4,4,4,1,1,1,2,2,2)</f>
        <v>Q2</v>
      </c>
      <c r="J73" s="59">
        <v>44319</v>
      </c>
      <c r="K73" s="38" t="str">
        <f>"FY"&amp;RIGHT(YEAR(DATE(YEAR(FY20_Published35[[#This Row],[LNTP (6010)]]),MONTH(FY20_Published35[[#This Row],[LNTP (6010)]])+(7-1),1)),2)</f>
        <v>FY21</v>
      </c>
      <c r="L73" s="14" t="str">
        <f>"Q"&amp;CHOOSE(MONTH(FY20_Published35[[#This Row],[LNTP (6010)]]),3,3,3,4,4,4,1,1,1,2,2,2)</f>
        <v>Q4</v>
      </c>
      <c r="M73" s="42" t="s">
        <v>565</v>
      </c>
      <c r="N73" s="39" t="s">
        <v>809</v>
      </c>
      <c r="O73" s="39" t="s">
        <v>568</v>
      </c>
      <c r="P73" s="51" t="s">
        <v>579</v>
      </c>
    </row>
    <row r="74" spans="1:16">
      <c r="A74" s="37" t="s">
        <v>459</v>
      </c>
      <c r="B74" s="32" t="s">
        <v>881</v>
      </c>
      <c r="C74" s="32" t="s">
        <v>265</v>
      </c>
      <c r="D74" s="32" t="s">
        <v>0</v>
      </c>
      <c r="E74" s="46">
        <v>2194500</v>
      </c>
      <c r="F74" s="46">
        <v>2927199.9997891602</v>
      </c>
      <c r="G74" s="59">
        <v>44238</v>
      </c>
      <c r="H74" s="38" t="str">
        <f>"FY"&amp;RIGHT(YEAR(DATE(YEAR(FY20_Published35[[#This Row],[Contract Bid - Start (5010)]]),MONTH(FY20_Published35[[#This Row],[Contract Bid - Start (5010)]])+(7-1),1)),2)</f>
        <v>FY21</v>
      </c>
      <c r="I74" s="14" t="str">
        <f>"Q"&amp;CHOOSE(MONTH(FY20_Published35[[#This Row],[Contract Bid - Start (5010)]]),3,3,3,4,4,4,1,1,1,2,2,2)</f>
        <v>Q3</v>
      </c>
      <c r="J74" s="59">
        <v>44372</v>
      </c>
      <c r="K74" s="38" t="str">
        <f>"FY"&amp;RIGHT(YEAR(DATE(YEAR(FY20_Published35[[#This Row],[LNTP (6010)]]),MONTH(FY20_Published35[[#This Row],[LNTP (6010)]])+(7-1),1)),2)</f>
        <v>FY21</v>
      </c>
      <c r="L74" s="14" t="str">
        <f>"Q"&amp;CHOOSE(MONTH(FY20_Published35[[#This Row],[LNTP (6010)]]),3,3,3,4,4,4,1,1,1,2,2,2)</f>
        <v>Q4</v>
      </c>
      <c r="M74" s="42" t="s">
        <v>565</v>
      </c>
      <c r="N74" s="39" t="s">
        <v>809</v>
      </c>
      <c r="O74" s="39" t="s">
        <v>568</v>
      </c>
      <c r="P74" s="51" t="s">
        <v>579</v>
      </c>
    </row>
    <row r="75" spans="1:16">
      <c r="A75" s="37" t="s">
        <v>452</v>
      </c>
      <c r="B75" s="32" t="s">
        <v>882</v>
      </c>
      <c r="C75" s="32" t="s">
        <v>264</v>
      </c>
      <c r="D75" s="32" t="s">
        <v>0</v>
      </c>
      <c r="E75" s="46">
        <v>4017500</v>
      </c>
      <c r="F75" s="46">
        <v>5327699.9996372098</v>
      </c>
      <c r="G75" s="59">
        <v>44238</v>
      </c>
      <c r="H75" s="38" t="str">
        <f>"FY"&amp;RIGHT(YEAR(DATE(YEAR(FY20_Published35[[#This Row],[Contract Bid - Start (5010)]]),MONTH(FY20_Published35[[#This Row],[Contract Bid - Start (5010)]])+(7-1),1)),2)</f>
        <v>FY21</v>
      </c>
      <c r="I75" s="14" t="str">
        <f>"Q"&amp;CHOOSE(MONTH(FY20_Published35[[#This Row],[Contract Bid - Start (5010)]]),3,3,3,4,4,4,1,1,1,2,2,2)</f>
        <v>Q3</v>
      </c>
      <c r="J75" s="59">
        <v>44372</v>
      </c>
      <c r="K75" s="38" t="str">
        <f>"FY"&amp;RIGHT(YEAR(DATE(YEAR(FY20_Published35[[#This Row],[LNTP (6010)]]),MONTH(FY20_Published35[[#This Row],[LNTP (6010)]])+(7-1),1)),2)</f>
        <v>FY21</v>
      </c>
      <c r="L75" s="14" t="str">
        <f>"Q"&amp;CHOOSE(MONTH(FY20_Published35[[#This Row],[LNTP (6010)]]),3,3,3,4,4,4,1,1,1,2,2,2)</f>
        <v>Q4</v>
      </c>
      <c r="M75" s="42" t="s">
        <v>565</v>
      </c>
      <c r="N75" s="39" t="s">
        <v>809</v>
      </c>
      <c r="O75" s="39" t="s">
        <v>568</v>
      </c>
      <c r="P75" s="51" t="s">
        <v>579</v>
      </c>
    </row>
    <row r="76" spans="1:16">
      <c r="A76" s="37" t="s">
        <v>336</v>
      </c>
      <c r="B76" s="32" t="s">
        <v>883</v>
      </c>
      <c r="C76" s="32" t="s">
        <v>264</v>
      </c>
      <c r="D76" s="32" t="s">
        <v>0</v>
      </c>
      <c r="E76" s="46">
        <v>6561800</v>
      </c>
      <c r="F76" s="46">
        <v>7841499.9999996396</v>
      </c>
      <c r="G76" s="59">
        <v>43955</v>
      </c>
      <c r="H76" s="38" t="str">
        <f>"FY"&amp;RIGHT(YEAR(DATE(YEAR(FY20_Published35[[#This Row],[Contract Bid - Start (5010)]]),MONTH(FY20_Published35[[#This Row],[Contract Bid - Start (5010)]])+(7-1),1)),2)</f>
        <v>FY20</v>
      </c>
      <c r="I76" s="14" t="str">
        <f>"Q"&amp;CHOOSE(MONTH(FY20_Published35[[#This Row],[Contract Bid - Start (5010)]]),3,3,3,4,4,4,1,1,1,2,2,2)</f>
        <v>Q4</v>
      </c>
      <c r="J76" s="59">
        <v>44134</v>
      </c>
      <c r="K76" s="38" t="str">
        <f>"FY"&amp;RIGHT(YEAR(DATE(YEAR(FY20_Published35[[#This Row],[LNTP (6010)]]),MONTH(FY20_Published35[[#This Row],[LNTP (6010)]])+(7-1),1)),2)</f>
        <v>FY21</v>
      </c>
      <c r="L76" s="14" t="str">
        <f>"Q"&amp;CHOOSE(MONTH(FY20_Published35[[#This Row],[LNTP (6010)]]),3,3,3,4,4,4,1,1,1,2,2,2)</f>
        <v>Q2</v>
      </c>
      <c r="M76" s="42" t="s">
        <v>565</v>
      </c>
      <c r="N76" s="39" t="s">
        <v>809</v>
      </c>
      <c r="O76" s="39" t="s">
        <v>568</v>
      </c>
      <c r="P76" s="51" t="s">
        <v>579</v>
      </c>
    </row>
    <row r="77" spans="1:16">
      <c r="A77" s="37" t="s">
        <v>422</v>
      </c>
      <c r="B77" s="32" t="s">
        <v>884</v>
      </c>
      <c r="C77" s="32" t="s">
        <v>319</v>
      </c>
      <c r="D77" s="32" t="s">
        <v>0</v>
      </c>
      <c r="E77" s="46">
        <v>1059999.9970079099</v>
      </c>
      <c r="F77" s="46">
        <v>1953999.9961904101</v>
      </c>
      <c r="G77" s="59">
        <v>44004</v>
      </c>
      <c r="H77" s="38" t="str">
        <f>"FY"&amp;RIGHT(YEAR(DATE(YEAR(FY20_Published35[[#This Row],[Contract Bid - Start (5010)]]),MONTH(FY20_Published35[[#This Row],[Contract Bid - Start (5010)]])+(7-1),1)),2)</f>
        <v>FY20</v>
      </c>
      <c r="I77" s="14" t="str">
        <f>"Q"&amp;CHOOSE(MONTH(FY20_Published35[[#This Row],[Contract Bid - Start (5010)]]),3,3,3,4,4,4,1,1,1,2,2,2)</f>
        <v>Q4</v>
      </c>
      <c r="J77" s="59">
        <v>44096</v>
      </c>
      <c r="K77" s="38" t="str">
        <f>"FY"&amp;RIGHT(YEAR(DATE(YEAR(FY20_Published35[[#This Row],[LNTP (6010)]]),MONTH(FY20_Published35[[#This Row],[LNTP (6010)]])+(7-1),1)),2)</f>
        <v>FY21</v>
      </c>
      <c r="L77" s="14" t="str">
        <f>"Q"&amp;CHOOSE(MONTH(FY20_Published35[[#This Row],[LNTP (6010)]]),3,3,3,4,4,4,1,1,1,2,2,2)</f>
        <v>Q1</v>
      </c>
      <c r="M77" s="42" t="s">
        <v>564</v>
      </c>
      <c r="N77" s="39" t="s">
        <v>809</v>
      </c>
      <c r="O77" s="39" t="s">
        <v>568</v>
      </c>
      <c r="P77" s="51" t="s">
        <v>593</v>
      </c>
    </row>
    <row r="78" spans="1:16">
      <c r="A78" s="37" t="s">
        <v>533</v>
      </c>
      <c r="B78" s="32" t="s">
        <v>885</v>
      </c>
      <c r="C78" s="32" t="s">
        <v>319</v>
      </c>
      <c r="D78" s="32" t="s">
        <v>0</v>
      </c>
      <c r="E78" s="46">
        <v>443999.99874670902</v>
      </c>
      <c r="F78" s="46">
        <v>868999.99832120899</v>
      </c>
      <c r="G78" s="59">
        <v>44004</v>
      </c>
      <c r="H78" s="38" t="str">
        <f>"FY"&amp;RIGHT(YEAR(DATE(YEAR(FY20_Published35[[#This Row],[Contract Bid - Start (5010)]]),MONTH(FY20_Published35[[#This Row],[Contract Bid - Start (5010)]])+(7-1),1)),2)</f>
        <v>FY20</v>
      </c>
      <c r="I78" s="14" t="str">
        <f>"Q"&amp;CHOOSE(MONTH(FY20_Published35[[#This Row],[Contract Bid - Start (5010)]]),3,3,3,4,4,4,1,1,1,2,2,2)</f>
        <v>Q4</v>
      </c>
      <c r="J78" s="59">
        <v>44096</v>
      </c>
      <c r="K78" s="38" t="str">
        <f>"FY"&amp;RIGHT(YEAR(DATE(YEAR(FY20_Published35[[#This Row],[LNTP (6010)]]),MONTH(FY20_Published35[[#This Row],[LNTP (6010)]])+(7-1),1)),2)</f>
        <v>FY21</v>
      </c>
      <c r="L78" s="14" t="str">
        <f>"Q"&amp;CHOOSE(MONTH(FY20_Published35[[#This Row],[LNTP (6010)]]),3,3,3,4,4,4,1,1,1,2,2,2)</f>
        <v>Q1</v>
      </c>
      <c r="M78" s="42" t="s">
        <v>564</v>
      </c>
      <c r="N78" s="39" t="s">
        <v>809</v>
      </c>
      <c r="O78" s="39" t="s">
        <v>568</v>
      </c>
      <c r="P78" s="51" t="s">
        <v>593</v>
      </c>
    </row>
    <row r="79" spans="1:16">
      <c r="A79" s="37" t="s">
        <v>534</v>
      </c>
      <c r="B79" s="32" t="s">
        <v>886</v>
      </c>
      <c r="C79" s="32" t="s">
        <v>319</v>
      </c>
      <c r="D79" s="32" t="s">
        <v>0</v>
      </c>
      <c r="E79" s="46">
        <v>1269009.99698255</v>
      </c>
      <c r="F79" s="46">
        <v>1779999.99698255</v>
      </c>
      <c r="G79" s="59">
        <v>44004</v>
      </c>
      <c r="H79" s="38" t="str">
        <f>"FY"&amp;RIGHT(YEAR(DATE(YEAR(FY20_Published35[[#This Row],[Contract Bid - Start (5010)]]),MONTH(FY20_Published35[[#This Row],[Contract Bid - Start (5010)]])+(7-1),1)),2)</f>
        <v>FY20</v>
      </c>
      <c r="I79" s="14" t="str">
        <f>"Q"&amp;CHOOSE(MONTH(FY20_Published35[[#This Row],[Contract Bid - Start (5010)]]),3,3,3,4,4,4,1,1,1,2,2,2)</f>
        <v>Q4</v>
      </c>
      <c r="J79" s="59">
        <v>44096</v>
      </c>
      <c r="K79" s="38" t="str">
        <f>"FY"&amp;RIGHT(YEAR(DATE(YEAR(FY20_Published35[[#This Row],[LNTP (6010)]]),MONTH(FY20_Published35[[#This Row],[LNTP (6010)]])+(7-1),1)),2)</f>
        <v>FY21</v>
      </c>
      <c r="L79" s="14" t="str">
        <f>"Q"&amp;CHOOSE(MONTH(FY20_Published35[[#This Row],[LNTP (6010)]]),3,3,3,4,4,4,1,1,1,2,2,2)</f>
        <v>Q1</v>
      </c>
      <c r="M79" s="42" t="s">
        <v>564</v>
      </c>
      <c r="N79" s="39" t="s">
        <v>809</v>
      </c>
      <c r="O79" s="39" t="s">
        <v>568</v>
      </c>
      <c r="P79" s="51" t="s">
        <v>593</v>
      </c>
    </row>
    <row r="80" spans="1:16">
      <c r="A80" s="37" t="s">
        <v>532</v>
      </c>
      <c r="B80" s="32" t="s">
        <v>887</v>
      </c>
      <c r="C80" s="32" t="s">
        <v>319</v>
      </c>
      <c r="D80" s="32" t="s">
        <v>0</v>
      </c>
      <c r="E80" s="46">
        <v>1032299.9970861</v>
      </c>
      <c r="F80" s="46">
        <v>1962999.9961028099</v>
      </c>
      <c r="G80" s="59">
        <v>44004</v>
      </c>
      <c r="H80" s="38" t="str">
        <f>"FY"&amp;RIGHT(YEAR(DATE(YEAR(FY20_Published35[[#This Row],[Contract Bid - Start (5010)]]),MONTH(FY20_Published35[[#This Row],[Contract Bid - Start (5010)]])+(7-1),1)),2)</f>
        <v>FY20</v>
      </c>
      <c r="I80" s="14" t="str">
        <f>"Q"&amp;CHOOSE(MONTH(FY20_Published35[[#This Row],[Contract Bid - Start (5010)]]),3,3,3,4,4,4,1,1,1,2,2,2)</f>
        <v>Q4</v>
      </c>
      <c r="J80" s="59">
        <v>44096</v>
      </c>
      <c r="K80" s="38" t="str">
        <f>"FY"&amp;RIGHT(YEAR(DATE(YEAR(FY20_Published35[[#This Row],[LNTP (6010)]]),MONTH(FY20_Published35[[#This Row],[LNTP (6010)]])+(7-1),1)),2)</f>
        <v>FY21</v>
      </c>
      <c r="L80" s="14" t="str">
        <f>"Q"&amp;CHOOSE(MONTH(FY20_Published35[[#This Row],[LNTP (6010)]]),3,3,3,4,4,4,1,1,1,2,2,2)</f>
        <v>Q1</v>
      </c>
      <c r="M80" s="42" t="s">
        <v>564</v>
      </c>
      <c r="N80" s="39" t="s">
        <v>809</v>
      </c>
      <c r="O80" s="39" t="s">
        <v>568</v>
      </c>
      <c r="P80" s="51" t="s">
        <v>593</v>
      </c>
    </row>
    <row r="81" spans="1:16">
      <c r="A81" s="37" t="s">
        <v>291</v>
      </c>
      <c r="B81" s="32" t="s">
        <v>888</v>
      </c>
      <c r="C81" s="32" t="s">
        <v>319</v>
      </c>
      <c r="D81" s="32" t="s">
        <v>241</v>
      </c>
      <c r="E81" s="46">
        <v>759805.666589509</v>
      </c>
      <c r="F81" s="46">
        <v>1143305.6660891599</v>
      </c>
      <c r="G81" s="59">
        <v>43941</v>
      </c>
      <c r="H81" s="38" t="str">
        <f>"FY"&amp;RIGHT(YEAR(DATE(YEAR(FY20_Published35[[#This Row],[Contract Bid - Start (5010)]]),MONTH(FY20_Published35[[#This Row],[Contract Bid - Start (5010)]])+(7-1),1)),2)</f>
        <v>FY20</v>
      </c>
      <c r="I81" s="14" t="str">
        <f>"Q"&amp;CHOOSE(MONTH(FY20_Published35[[#This Row],[Contract Bid - Start (5010)]]),3,3,3,4,4,4,1,1,1,2,2,2)</f>
        <v>Q4</v>
      </c>
      <c r="J81" s="59">
        <v>44082</v>
      </c>
      <c r="K81" s="38" t="str">
        <f>"FY"&amp;RIGHT(YEAR(DATE(YEAR(FY20_Published35[[#This Row],[LNTP (6010)]]),MONTH(FY20_Published35[[#This Row],[LNTP (6010)]])+(7-1),1)),2)</f>
        <v>FY21</v>
      </c>
      <c r="L81" s="14" t="str">
        <f>"Q"&amp;CHOOSE(MONTH(FY20_Published35[[#This Row],[LNTP (6010)]]),3,3,3,4,4,4,1,1,1,2,2,2)</f>
        <v>Q1</v>
      </c>
      <c r="M81" s="42" t="s">
        <v>564</v>
      </c>
      <c r="N81" s="39" t="s">
        <v>809</v>
      </c>
      <c r="O81" s="39" t="s">
        <v>568</v>
      </c>
      <c r="P81" s="51" t="s">
        <v>592</v>
      </c>
    </row>
    <row r="82" spans="1:16">
      <c r="A82" s="37" t="s">
        <v>347</v>
      </c>
      <c r="B82" s="32" t="s">
        <v>889</v>
      </c>
      <c r="C82" s="32" t="s">
        <v>327</v>
      </c>
      <c r="D82" s="32" t="s">
        <v>0</v>
      </c>
      <c r="E82" s="46">
        <v>2500000</v>
      </c>
      <c r="F82" s="46">
        <v>3000000</v>
      </c>
      <c r="G82" s="59">
        <v>43962</v>
      </c>
      <c r="H82" s="38" t="str">
        <f>"FY"&amp;RIGHT(YEAR(DATE(YEAR(FY20_Published35[[#This Row],[Contract Bid - Start (5010)]]),MONTH(FY20_Published35[[#This Row],[Contract Bid - Start (5010)]])+(7-1),1)),2)</f>
        <v>FY20</v>
      </c>
      <c r="I82" s="14" t="str">
        <f>"Q"&amp;CHOOSE(MONTH(FY20_Published35[[#This Row],[Contract Bid - Start (5010)]]),3,3,3,4,4,4,1,1,1,2,2,2)</f>
        <v>Q4</v>
      </c>
      <c r="J82" s="59">
        <v>44037</v>
      </c>
      <c r="K82" s="38" t="str">
        <f>"FY"&amp;RIGHT(YEAR(DATE(YEAR(FY20_Published35[[#This Row],[LNTP (6010)]]),MONTH(FY20_Published35[[#This Row],[LNTP (6010)]])+(7-1),1)),2)</f>
        <v>FY21</v>
      </c>
      <c r="L82" s="14" t="str">
        <f>"Q"&amp;CHOOSE(MONTH(FY20_Published35[[#This Row],[LNTP (6010)]]),3,3,3,4,4,4,1,1,1,2,2,2)</f>
        <v>Q1</v>
      </c>
      <c r="M82" s="42" t="s">
        <v>566</v>
      </c>
      <c r="N82" s="39" t="s">
        <v>809</v>
      </c>
      <c r="O82" s="39" t="s">
        <v>568</v>
      </c>
      <c r="P82" s="51" t="s">
        <v>570</v>
      </c>
    </row>
    <row r="83" spans="1:16">
      <c r="A83" s="34" t="s">
        <v>36</v>
      </c>
      <c r="B83" s="32" t="s">
        <v>890</v>
      </c>
      <c r="C83" s="32" t="s">
        <v>327</v>
      </c>
      <c r="D83" s="32" t="s">
        <v>0</v>
      </c>
      <c r="E83" s="46">
        <v>1000000</v>
      </c>
      <c r="F83" s="46">
        <v>1400000</v>
      </c>
      <c r="G83" s="59">
        <v>43994</v>
      </c>
      <c r="H83" s="38" t="str">
        <f>"FY"&amp;RIGHT(YEAR(DATE(YEAR(FY20_Published35[[#This Row],[Contract Bid - Start (5010)]]),MONTH(FY20_Published35[[#This Row],[Contract Bid - Start (5010)]])+(7-1),1)),2)</f>
        <v>FY20</v>
      </c>
      <c r="I83" s="14" t="str">
        <f>"Q"&amp;CHOOSE(MONTH(FY20_Published35[[#This Row],[Contract Bid - Start (5010)]]),3,3,3,4,4,4,1,1,1,2,2,2)</f>
        <v>Q4</v>
      </c>
      <c r="J83" s="59">
        <v>44053</v>
      </c>
      <c r="K83" s="38" t="str">
        <f>"FY"&amp;RIGHT(YEAR(DATE(YEAR(FY20_Published35[[#This Row],[LNTP (6010)]]),MONTH(FY20_Published35[[#This Row],[LNTP (6010)]])+(7-1),1)),2)</f>
        <v>FY21</v>
      </c>
      <c r="L83" s="14" t="str">
        <f>"Q"&amp;CHOOSE(MONTH(FY20_Published35[[#This Row],[LNTP (6010)]]),3,3,3,4,4,4,1,1,1,2,2,2)</f>
        <v>Q1</v>
      </c>
      <c r="M83" s="42" t="s">
        <v>566</v>
      </c>
      <c r="N83" s="39" t="s">
        <v>809</v>
      </c>
      <c r="O83" s="39" t="s">
        <v>568</v>
      </c>
      <c r="P83" s="51" t="s">
        <v>570</v>
      </c>
    </row>
    <row r="84" spans="1:16">
      <c r="A84" s="37" t="s">
        <v>535</v>
      </c>
      <c r="B84" s="32" t="s">
        <v>891</v>
      </c>
      <c r="C84" s="32" t="s">
        <v>319</v>
      </c>
      <c r="D84" s="32" t="s">
        <v>0</v>
      </c>
      <c r="E84" s="46">
        <v>1012320</v>
      </c>
      <c r="F84" s="46">
        <v>1930999.9990325801</v>
      </c>
      <c r="G84" s="59">
        <v>44004</v>
      </c>
      <c r="H84" s="38" t="str">
        <f>"FY"&amp;RIGHT(YEAR(DATE(YEAR(FY20_Published35[[#This Row],[Contract Bid - Start (5010)]]),MONTH(FY20_Published35[[#This Row],[Contract Bid - Start (5010)]])+(7-1),1)),2)</f>
        <v>FY20</v>
      </c>
      <c r="I84" s="14" t="str">
        <f>"Q"&amp;CHOOSE(MONTH(FY20_Published35[[#This Row],[Contract Bid - Start (5010)]]),3,3,3,4,4,4,1,1,1,2,2,2)</f>
        <v>Q4</v>
      </c>
      <c r="J84" s="59">
        <v>44096</v>
      </c>
      <c r="K84" s="38" t="str">
        <f>"FY"&amp;RIGHT(YEAR(DATE(YEAR(FY20_Published35[[#This Row],[LNTP (6010)]]),MONTH(FY20_Published35[[#This Row],[LNTP (6010)]])+(7-1),1)),2)</f>
        <v>FY21</v>
      </c>
      <c r="L84" s="14" t="str">
        <f>"Q"&amp;CHOOSE(MONTH(FY20_Published35[[#This Row],[LNTP (6010)]]),3,3,3,4,4,4,1,1,1,2,2,2)</f>
        <v>Q1</v>
      </c>
      <c r="M84" s="42" t="s">
        <v>564</v>
      </c>
      <c r="N84" s="39" t="s">
        <v>809</v>
      </c>
      <c r="O84" s="39" t="s">
        <v>568</v>
      </c>
      <c r="P84" s="51" t="s">
        <v>593</v>
      </c>
    </row>
    <row r="85" spans="1:16">
      <c r="A85" s="37" t="s">
        <v>536</v>
      </c>
      <c r="B85" s="32" t="s">
        <v>892</v>
      </c>
      <c r="C85" s="32" t="s">
        <v>319</v>
      </c>
      <c r="D85" s="32" t="s">
        <v>0</v>
      </c>
      <c r="E85" s="46">
        <v>263624.99989277101</v>
      </c>
      <c r="F85" s="46">
        <v>527999.99964013102</v>
      </c>
      <c r="G85" s="59">
        <v>44004</v>
      </c>
      <c r="H85" s="38" t="str">
        <f>"FY"&amp;RIGHT(YEAR(DATE(YEAR(FY20_Published35[[#This Row],[Contract Bid - Start (5010)]]),MONTH(FY20_Published35[[#This Row],[Contract Bid - Start (5010)]])+(7-1),1)),2)</f>
        <v>FY20</v>
      </c>
      <c r="I85" s="14" t="str">
        <f>"Q"&amp;CHOOSE(MONTH(FY20_Published35[[#This Row],[Contract Bid - Start (5010)]]),3,3,3,4,4,4,1,1,1,2,2,2)</f>
        <v>Q4</v>
      </c>
      <c r="J85" s="59">
        <v>44096</v>
      </c>
      <c r="K85" s="38" t="str">
        <f>"FY"&amp;RIGHT(YEAR(DATE(YEAR(FY20_Published35[[#This Row],[LNTP (6010)]]),MONTH(FY20_Published35[[#This Row],[LNTP (6010)]])+(7-1),1)),2)</f>
        <v>FY21</v>
      </c>
      <c r="L85" s="14" t="str">
        <f>"Q"&amp;CHOOSE(MONTH(FY20_Published35[[#This Row],[LNTP (6010)]]),3,3,3,4,4,4,1,1,1,2,2,2)</f>
        <v>Q1</v>
      </c>
      <c r="M85" s="42" t="s">
        <v>564</v>
      </c>
      <c r="N85" s="39" t="s">
        <v>809</v>
      </c>
      <c r="O85" s="39" t="s">
        <v>568</v>
      </c>
      <c r="P85" s="51" t="s">
        <v>593</v>
      </c>
    </row>
    <row r="86" spans="1:16">
      <c r="A86" s="37" t="s">
        <v>456</v>
      </c>
      <c r="B86" s="32" t="s">
        <v>893</v>
      </c>
      <c r="C86" s="32" t="s">
        <v>319</v>
      </c>
      <c r="D86" s="32" t="s">
        <v>0</v>
      </c>
      <c r="E86" s="46">
        <v>1077924</v>
      </c>
      <c r="F86" s="46">
        <v>1960000</v>
      </c>
      <c r="G86" s="59">
        <v>44046</v>
      </c>
      <c r="H86" s="38" t="str">
        <f>"FY"&amp;RIGHT(YEAR(DATE(YEAR(FY20_Published35[[#This Row],[Contract Bid - Start (5010)]]),MONTH(FY20_Published35[[#This Row],[Contract Bid - Start (5010)]])+(7-1),1)),2)</f>
        <v>FY21</v>
      </c>
      <c r="I86" s="14" t="str">
        <f>"Q"&amp;CHOOSE(MONTH(FY20_Published35[[#This Row],[Contract Bid - Start (5010)]]),3,3,3,4,4,4,1,1,1,2,2,2)</f>
        <v>Q1</v>
      </c>
      <c r="J86" s="59">
        <v>44198</v>
      </c>
      <c r="K86" s="38" t="str">
        <f>"FY"&amp;RIGHT(YEAR(DATE(YEAR(FY20_Published35[[#This Row],[LNTP (6010)]]),MONTH(FY20_Published35[[#This Row],[LNTP (6010)]])+(7-1),1)),2)</f>
        <v>FY21</v>
      </c>
      <c r="L86" s="14" t="str">
        <f>"Q"&amp;CHOOSE(MONTH(FY20_Published35[[#This Row],[LNTP (6010)]]),3,3,3,4,4,4,1,1,1,2,2,2)</f>
        <v>Q3</v>
      </c>
      <c r="M86" s="42" t="s">
        <v>796</v>
      </c>
      <c r="N86" s="39" t="s">
        <v>809</v>
      </c>
      <c r="O86" s="39" t="s">
        <v>568</v>
      </c>
      <c r="P86" s="51" t="s">
        <v>598</v>
      </c>
    </row>
    <row r="87" spans="1:16">
      <c r="A87" s="37" t="s">
        <v>455</v>
      </c>
      <c r="B87" s="32" t="s">
        <v>894</v>
      </c>
      <c r="C87" s="32" t="s">
        <v>319</v>
      </c>
      <c r="D87" s="32" t="s">
        <v>0</v>
      </c>
      <c r="E87" s="46">
        <v>907500</v>
      </c>
      <c r="F87" s="46">
        <v>1557000</v>
      </c>
      <c r="G87" s="59">
        <v>44046</v>
      </c>
      <c r="H87" s="38" t="str">
        <f>"FY"&amp;RIGHT(YEAR(DATE(YEAR(FY20_Published35[[#This Row],[Contract Bid - Start (5010)]]),MONTH(FY20_Published35[[#This Row],[Contract Bid - Start (5010)]])+(7-1),1)),2)</f>
        <v>FY21</v>
      </c>
      <c r="I87" s="14" t="str">
        <f>"Q"&amp;CHOOSE(MONTH(FY20_Published35[[#This Row],[Contract Bid - Start (5010)]]),3,3,3,4,4,4,1,1,1,2,2,2)</f>
        <v>Q1</v>
      </c>
      <c r="J87" s="59">
        <v>44198</v>
      </c>
      <c r="K87" s="38" t="str">
        <f>"FY"&amp;RIGHT(YEAR(DATE(YEAR(FY20_Published35[[#This Row],[LNTP (6010)]]),MONTH(FY20_Published35[[#This Row],[LNTP (6010)]])+(7-1),1)),2)</f>
        <v>FY21</v>
      </c>
      <c r="L87" s="14" t="str">
        <f>"Q"&amp;CHOOSE(MONTH(FY20_Published35[[#This Row],[LNTP (6010)]]),3,3,3,4,4,4,1,1,1,2,2,2)</f>
        <v>Q3</v>
      </c>
      <c r="M87" s="42" t="s">
        <v>796</v>
      </c>
      <c r="N87" s="39" t="s">
        <v>809</v>
      </c>
      <c r="O87" s="39" t="s">
        <v>568</v>
      </c>
      <c r="P87" s="51" t="s">
        <v>598</v>
      </c>
    </row>
    <row r="88" spans="1:16">
      <c r="A88" s="37" t="s">
        <v>356</v>
      </c>
      <c r="B88" s="32" t="s">
        <v>895</v>
      </c>
      <c r="C88" s="32" t="s">
        <v>319</v>
      </c>
      <c r="D88" s="32" t="s">
        <v>0</v>
      </c>
      <c r="E88" s="46">
        <v>1377008.99484792</v>
      </c>
      <c r="F88" s="46">
        <v>1959999.99484792</v>
      </c>
      <c r="G88" s="59">
        <v>43983</v>
      </c>
      <c r="H88" s="38" t="str">
        <f>"FY"&amp;RIGHT(YEAR(DATE(YEAR(FY20_Published35[[#This Row],[Contract Bid - Start (5010)]]),MONTH(FY20_Published35[[#This Row],[Contract Bid - Start (5010)]])+(7-1),1)),2)</f>
        <v>FY20</v>
      </c>
      <c r="I88" s="14" t="str">
        <f>"Q"&amp;CHOOSE(MONTH(FY20_Published35[[#This Row],[Contract Bid - Start (5010)]]),3,3,3,4,4,4,1,1,1,2,2,2)</f>
        <v>Q4</v>
      </c>
      <c r="J88" s="59">
        <v>44137</v>
      </c>
      <c r="K88" s="38" t="str">
        <f>"FY"&amp;RIGHT(YEAR(DATE(YEAR(FY20_Published35[[#This Row],[LNTP (6010)]]),MONTH(FY20_Published35[[#This Row],[LNTP (6010)]])+(7-1),1)),2)</f>
        <v>FY21</v>
      </c>
      <c r="L88" s="14" t="str">
        <f>"Q"&amp;CHOOSE(MONTH(FY20_Published35[[#This Row],[LNTP (6010)]]),3,3,3,4,4,4,1,1,1,2,2,2)</f>
        <v>Q2</v>
      </c>
      <c r="M88" s="42" t="s">
        <v>564</v>
      </c>
      <c r="N88" s="39" t="s">
        <v>809</v>
      </c>
      <c r="O88" s="39" t="s">
        <v>568</v>
      </c>
      <c r="P88" s="51" t="s">
        <v>598</v>
      </c>
    </row>
    <row r="89" spans="1:16">
      <c r="A89" s="37" t="s">
        <v>357</v>
      </c>
      <c r="B89" s="32" t="s">
        <v>896</v>
      </c>
      <c r="C89" s="32" t="s">
        <v>319</v>
      </c>
      <c r="D89" s="32" t="s">
        <v>0</v>
      </c>
      <c r="E89" s="46">
        <v>506136.99892531999</v>
      </c>
      <c r="F89" s="46">
        <v>749999.99892091705</v>
      </c>
      <c r="G89" s="59">
        <v>43983</v>
      </c>
      <c r="H89" s="38" t="str">
        <f>"FY"&amp;RIGHT(YEAR(DATE(YEAR(FY20_Published35[[#This Row],[Contract Bid - Start (5010)]]),MONTH(FY20_Published35[[#This Row],[Contract Bid - Start (5010)]])+(7-1),1)),2)</f>
        <v>FY20</v>
      </c>
      <c r="I89" s="14" t="str">
        <f>"Q"&amp;CHOOSE(MONTH(FY20_Published35[[#This Row],[Contract Bid - Start (5010)]]),3,3,3,4,4,4,1,1,1,2,2,2)</f>
        <v>Q4</v>
      </c>
      <c r="J89" s="59">
        <v>44137</v>
      </c>
      <c r="K89" s="38" t="str">
        <f>"FY"&amp;RIGHT(YEAR(DATE(YEAR(FY20_Published35[[#This Row],[LNTP (6010)]]),MONTH(FY20_Published35[[#This Row],[LNTP (6010)]])+(7-1),1)),2)</f>
        <v>FY21</v>
      </c>
      <c r="L89" s="14" t="str">
        <f>"Q"&amp;CHOOSE(MONTH(FY20_Published35[[#This Row],[LNTP (6010)]]),3,3,3,4,4,4,1,1,1,2,2,2)</f>
        <v>Q2</v>
      </c>
      <c r="M89" s="42" t="s">
        <v>564</v>
      </c>
      <c r="N89" s="39" t="s">
        <v>809</v>
      </c>
      <c r="O89" s="39" t="s">
        <v>568</v>
      </c>
      <c r="P89" s="51" t="s">
        <v>598</v>
      </c>
    </row>
    <row r="90" spans="1:16">
      <c r="A90" s="37" t="s">
        <v>328</v>
      </c>
      <c r="B90" s="32" t="s">
        <v>897</v>
      </c>
      <c r="C90" s="32" t="s">
        <v>264</v>
      </c>
      <c r="D90" s="32" t="s">
        <v>0</v>
      </c>
      <c r="E90" s="46">
        <v>104000</v>
      </c>
      <c r="F90" s="46">
        <v>955499.99998492596</v>
      </c>
      <c r="G90" s="59">
        <v>43979</v>
      </c>
      <c r="H90" s="38" t="str">
        <f>"FY"&amp;RIGHT(YEAR(DATE(YEAR(FY20_Published35[[#This Row],[Contract Bid - Start (5010)]]),MONTH(FY20_Published35[[#This Row],[Contract Bid - Start (5010)]])+(7-1),1)),2)</f>
        <v>FY20</v>
      </c>
      <c r="I90" s="14" t="str">
        <f>"Q"&amp;CHOOSE(MONTH(FY20_Published35[[#This Row],[Contract Bid - Start (5010)]]),3,3,3,4,4,4,1,1,1,2,2,2)</f>
        <v>Q4</v>
      </c>
      <c r="J90" s="59">
        <v>44257</v>
      </c>
      <c r="K90" s="38" t="str">
        <f>"FY"&amp;RIGHT(YEAR(DATE(YEAR(FY20_Published35[[#This Row],[LNTP (6010)]]),MONTH(FY20_Published35[[#This Row],[LNTP (6010)]])+(7-1),1)),2)</f>
        <v>FY21</v>
      </c>
      <c r="L90" s="14" t="str">
        <f>"Q"&amp;CHOOSE(MONTH(FY20_Published35[[#This Row],[LNTP (6010)]]),3,3,3,4,4,4,1,1,1,2,2,2)</f>
        <v>Q3</v>
      </c>
      <c r="M90" s="42" t="s">
        <v>564</v>
      </c>
      <c r="N90" s="39" t="s">
        <v>809</v>
      </c>
      <c r="O90" s="39" t="s">
        <v>568</v>
      </c>
      <c r="P90" s="51" t="s">
        <v>599</v>
      </c>
    </row>
    <row r="91" spans="1:16">
      <c r="A91" s="37" t="s">
        <v>429</v>
      </c>
      <c r="B91" s="32" t="s">
        <v>898</v>
      </c>
      <c r="C91" s="32" t="s">
        <v>264</v>
      </c>
      <c r="D91" s="32" t="s">
        <v>0</v>
      </c>
      <c r="E91" s="46">
        <v>5068300</v>
      </c>
      <c r="F91" s="46">
        <v>8464999.9983076602</v>
      </c>
      <c r="G91" s="59">
        <v>44012</v>
      </c>
      <c r="H91" s="38" t="str">
        <f>"FY"&amp;RIGHT(YEAR(DATE(YEAR(FY20_Published35[[#This Row],[Contract Bid - Start (5010)]]),MONTH(FY20_Published35[[#This Row],[Contract Bid - Start (5010)]])+(7-1),1)),2)</f>
        <v>FY20</v>
      </c>
      <c r="I91" s="14" t="str">
        <f>"Q"&amp;CHOOSE(MONTH(FY20_Published35[[#This Row],[Contract Bid - Start (5010)]]),3,3,3,4,4,4,1,1,1,2,2,2)</f>
        <v>Q4</v>
      </c>
      <c r="J91" s="59">
        <v>44196</v>
      </c>
      <c r="K91" s="38" t="str">
        <f>"FY"&amp;RIGHT(YEAR(DATE(YEAR(FY20_Published35[[#This Row],[LNTP (6010)]]),MONTH(FY20_Published35[[#This Row],[LNTP (6010)]])+(7-1),1)),2)</f>
        <v>FY21</v>
      </c>
      <c r="L91" s="14" t="str">
        <f>"Q"&amp;CHOOSE(MONTH(FY20_Published35[[#This Row],[LNTP (6010)]]),3,3,3,4,4,4,1,1,1,2,2,2)</f>
        <v>Q2</v>
      </c>
      <c r="M91" s="42" t="s">
        <v>565</v>
      </c>
      <c r="N91" s="39" t="s">
        <v>809</v>
      </c>
      <c r="O91" s="39" t="s">
        <v>568</v>
      </c>
      <c r="P91" s="51" t="s">
        <v>597</v>
      </c>
    </row>
    <row r="92" spans="1:16">
      <c r="A92" s="37" t="s">
        <v>419</v>
      </c>
      <c r="B92" s="32" t="s">
        <v>899</v>
      </c>
      <c r="C92" s="32" t="s">
        <v>264</v>
      </c>
      <c r="D92" s="32" t="s">
        <v>0</v>
      </c>
      <c r="E92" s="46">
        <v>690745</v>
      </c>
      <c r="F92" s="46">
        <v>913547.999913687</v>
      </c>
      <c r="G92" s="59">
        <v>44060</v>
      </c>
      <c r="H92" s="38" t="str">
        <f>"FY"&amp;RIGHT(YEAR(DATE(YEAR(FY20_Published35[[#This Row],[Contract Bid - Start (5010)]]),MONTH(FY20_Published35[[#This Row],[Contract Bid - Start (5010)]])+(7-1),1)),2)</f>
        <v>FY21</v>
      </c>
      <c r="I92" s="14" t="str">
        <f>"Q"&amp;CHOOSE(MONTH(FY20_Published35[[#This Row],[Contract Bid - Start (5010)]]),3,3,3,4,4,4,1,1,1,2,2,2)</f>
        <v>Q1</v>
      </c>
      <c r="J92" s="59">
        <v>44187</v>
      </c>
      <c r="K92" s="38" t="str">
        <f>"FY"&amp;RIGHT(YEAR(DATE(YEAR(FY20_Published35[[#This Row],[LNTP (6010)]]),MONTH(FY20_Published35[[#This Row],[LNTP (6010)]])+(7-1),1)),2)</f>
        <v>FY21</v>
      </c>
      <c r="L92" s="14" t="str">
        <f>"Q"&amp;CHOOSE(MONTH(FY20_Published35[[#This Row],[LNTP (6010)]]),3,3,3,4,4,4,1,1,1,2,2,2)</f>
        <v>Q2</v>
      </c>
      <c r="M92" s="42" t="s">
        <v>565</v>
      </c>
      <c r="N92" s="39" t="s">
        <v>809</v>
      </c>
      <c r="O92" s="39" t="s">
        <v>568</v>
      </c>
      <c r="P92" s="51" t="s">
        <v>658</v>
      </c>
    </row>
    <row r="93" spans="1:16">
      <c r="A93" s="37" t="s">
        <v>520</v>
      </c>
      <c r="B93" s="32" t="s">
        <v>900</v>
      </c>
      <c r="C93" s="32" t="s">
        <v>264</v>
      </c>
      <c r="D93" s="32" t="s">
        <v>0</v>
      </c>
      <c r="E93" s="46">
        <v>126199.999383341</v>
      </c>
      <c r="F93" s="46">
        <v>178199.999318591</v>
      </c>
      <c r="G93" s="59">
        <v>44137</v>
      </c>
      <c r="H93" s="38" t="str">
        <f>"FY"&amp;RIGHT(YEAR(DATE(YEAR(FY20_Published35[[#This Row],[Contract Bid - Start (5010)]]),MONTH(FY20_Published35[[#This Row],[Contract Bid - Start (5010)]])+(7-1),1)),2)</f>
        <v>FY21</v>
      </c>
      <c r="I93" s="14" t="str">
        <f>"Q"&amp;CHOOSE(MONTH(FY20_Published35[[#This Row],[Contract Bid - Start (5010)]]),3,3,3,4,4,4,1,1,1,2,2,2)</f>
        <v>Q2</v>
      </c>
      <c r="J93" s="59">
        <v>44319</v>
      </c>
      <c r="K93" s="38" t="str">
        <f>"FY"&amp;RIGHT(YEAR(DATE(YEAR(FY20_Published35[[#This Row],[LNTP (6010)]]),MONTH(FY20_Published35[[#This Row],[LNTP (6010)]])+(7-1),1)),2)</f>
        <v>FY21</v>
      </c>
      <c r="L93" s="14" t="str">
        <f>"Q"&amp;CHOOSE(MONTH(FY20_Published35[[#This Row],[LNTP (6010)]]),3,3,3,4,4,4,1,1,1,2,2,2)</f>
        <v>Q4</v>
      </c>
      <c r="M93" s="42" t="s">
        <v>565</v>
      </c>
      <c r="N93" s="39" t="s">
        <v>809</v>
      </c>
      <c r="O93" s="39" t="s">
        <v>568</v>
      </c>
      <c r="P93" s="51" t="s">
        <v>579</v>
      </c>
    </row>
    <row r="94" spans="1:16">
      <c r="A94" s="37" t="s">
        <v>65</v>
      </c>
      <c r="B94" s="32" t="s">
        <v>901</v>
      </c>
      <c r="C94" s="32" t="s">
        <v>319</v>
      </c>
      <c r="D94" s="32" t="s">
        <v>241</v>
      </c>
      <c r="E94" s="46">
        <v>249999.99924715899</v>
      </c>
      <c r="F94" s="46">
        <v>449999.99918435997</v>
      </c>
      <c r="G94" s="59">
        <v>44200</v>
      </c>
      <c r="H94" s="38" t="str">
        <f>"FY"&amp;RIGHT(YEAR(DATE(YEAR(FY20_Published35[[#This Row],[Contract Bid - Start (5010)]]),MONTH(FY20_Published35[[#This Row],[Contract Bid - Start (5010)]])+(7-1),1)),2)</f>
        <v>FY21</v>
      </c>
      <c r="I94" s="14" t="str">
        <f>"Q"&amp;CHOOSE(MONTH(FY20_Published35[[#This Row],[Contract Bid - Start (5010)]]),3,3,3,4,4,4,1,1,1,2,2,2)</f>
        <v>Q3</v>
      </c>
      <c r="J94" s="59">
        <v>44292</v>
      </c>
      <c r="K94" s="38" t="str">
        <f>"FY"&amp;RIGHT(YEAR(DATE(YEAR(FY20_Published35[[#This Row],[LNTP (6010)]]),MONTH(FY20_Published35[[#This Row],[LNTP (6010)]])+(7-1),1)),2)</f>
        <v>FY21</v>
      </c>
      <c r="L94" s="14" t="str">
        <f>"Q"&amp;CHOOSE(MONTH(FY20_Published35[[#This Row],[LNTP (6010)]]),3,3,3,4,4,4,1,1,1,2,2,2)</f>
        <v>Q4</v>
      </c>
      <c r="M94" s="42" t="s">
        <v>564</v>
      </c>
      <c r="N94" s="39" t="s">
        <v>809</v>
      </c>
      <c r="O94" s="39" t="s">
        <v>568</v>
      </c>
      <c r="P94" s="51" t="s">
        <v>656</v>
      </c>
    </row>
    <row r="95" spans="1:16">
      <c r="A95" s="37" t="s">
        <v>417</v>
      </c>
      <c r="B95" s="32" t="s">
        <v>902</v>
      </c>
      <c r="C95" s="32" t="s">
        <v>265</v>
      </c>
      <c r="D95" s="32" t="s">
        <v>249</v>
      </c>
      <c r="E95" s="46">
        <v>3502400</v>
      </c>
      <c r="F95" s="46">
        <v>5182899.6178161902</v>
      </c>
      <c r="G95" s="59">
        <v>44105</v>
      </c>
      <c r="H95" s="38" t="str">
        <f>"FY"&amp;RIGHT(YEAR(DATE(YEAR(FY20_Published35[[#This Row],[Contract Bid - Start (5010)]]),MONTH(FY20_Published35[[#This Row],[Contract Bid - Start (5010)]])+(7-1),1)),2)</f>
        <v>FY21</v>
      </c>
      <c r="I95" s="14" t="str">
        <f>"Q"&amp;CHOOSE(MONTH(FY20_Published35[[#This Row],[Contract Bid - Start (5010)]]),3,3,3,4,4,4,1,1,1,2,2,2)</f>
        <v>Q2</v>
      </c>
      <c r="J95" s="59">
        <v>44287</v>
      </c>
      <c r="K95" s="38" t="str">
        <f>"FY"&amp;RIGHT(YEAR(DATE(YEAR(FY20_Published35[[#This Row],[LNTP (6010)]]),MONTH(FY20_Published35[[#This Row],[LNTP (6010)]])+(7-1),1)),2)</f>
        <v>FY21</v>
      </c>
      <c r="L95" s="14" t="str">
        <f>"Q"&amp;CHOOSE(MONTH(FY20_Published35[[#This Row],[LNTP (6010)]]),3,3,3,4,4,4,1,1,1,2,2,2)</f>
        <v>Q4</v>
      </c>
      <c r="M95" s="42" t="s">
        <v>564</v>
      </c>
      <c r="N95" s="39" t="s">
        <v>809</v>
      </c>
      <c r="O95" s="39" t="s">
        <v>568</v>
      </c>
      <c r="P95" s="51" t="s">
        <v>599</v>
      </c>
    </row>
    <row r="96" spans="1:16">
      <c r="A96" s="16" t="s">
        <v>414</v>
      </c>
      <c r="B96" s="32" t="s">
        <v>903</v>
      </c>
      <c r="C96" s="32" t="s">
        <v>264</v>
      </c>
      <c r="D96" s="32" t="s">
        <v>249</v>
      </c>
      <c r="E96" s="46">
        <v>1923000</v>
      </c>
      <c r="F96" s="46">
        <v>2814099.7927995399</v>
      </c>
      <c r="G96" s="59">
        <v>44105</v>
      </c>
      <c r="H96" s="38" t="str">
        <f>"FY"&amp;RIGHT(YEAR(DATE(YEAR(FY20_Published35[[#This Row],[Contract Bid - Start (5010)]]),MONTH(FY20_Published35[[#This Row],[Contract Bid - Start (5010)]])+(7-1),1)),2)</f>
        <v>FY21</v>
      </c>
      <c r="I96" s="14" t="str">
        <f>"Q"&amp;CHOOSE(MONTH(FY20_Published35[[#This Row],[Contract Bid - Start (5010)]]),3,3,3,4,4,4,1,1,1,2,2,2)</f>
        <v>Q2</v>
      </c>
      <c r="J96" s="59">
        <v>44287</v>
      </c>
      <c r="K96" s="38" t="str">
        <f>"FY"&amp;RIGHT(YEAR(DATE(YEAR(FY20_Published35[[#This Row],[LNTP (6010)]]),MONTH(FY20_Published35[[#This Row],[LNTP (6010)]])+(7-1),1)),2)</f>
        <v>FY21</v>
      </c>
      <c r="L96" s="14" t="str">
        <f>"Q"&amp;CHOOSE(MONTH(FY20_Published35[[#This Row],[LNTP (6010)]]),3,3,3,4,4,4,1,1,1,2,2,2)</f>
        <v>Q4</v>
      </c>
      <c r="M96" s="42" t="s">
        <v>564</v>
      </c>
      <c r="N96" s="39" t="s">
        <v>809</v>
      </c>
      <c r="O96" s="39" t="s">
        <v>568</v>
      </c>
      <c r="P96" s="51" t="s">
        <v>599</v>
      </c>
    </row>
    <row r="97" spans="1:16">
      <c r="A97" s="34" t="s">
        <v>563</v>
      </c>
      <c r="B97" s="32" t="s">
        <v>904</v>
      </c>
      <c r="C97" s="32" t="s">
        <v>264</v>
      </c>
      <c r="D97" s="32" t="s">
        <v>0</v>
      </c>
      <c r="E97" s="46">
        <v>2260800</v>
      </c>
      <c r="F97" s="46">
        <v>3481800</v>
      </c>
      <c r="G97" s="59">
        <v>44227</v>
      </c>
      <c r="H97" s="38" t="str">
        <f>"FY"&amp;RIGHT(YEAR(DATE(YEAR(FY20_Published35[[#This Row],[Contract Bid - Start (5010)]]),MONTH(FY20_Published35[[#This Row],[Contract Bid - Start (5010)]])+(7-1),1)),2)</f>
        <v>FY21</v>
      </c>
      <c r="I97" s="14" t="str">
        <f>"Q"&amp;CHOOSE(MONTH(FY20_Published35[[#This Row],[Contract Bid - Start (5010)]]),3,3,3,4,4,4,1,1,1,2,2,2)</f>
        <v>Q3</v>
      </c>
      <c r="J97" s="59">
        <v>44316</v>
      </c>
      <c r="K97" s="38" t="str">
        <f>"FY"&amp;RIGHT(YEAR(DATE(YEAR(FY20_Published35[[#This Row],[LNTP (6010)]]),MONTH(FY20_Published35[[#This Row],[LNTP (6010)]])+(7-1),1)),2)</f>
        <v>FY21</v>
      </c>
      <c r="L97" s="14" t="str">
        <f>"Q"&amp;CHOOSE(MONTH(FY20_Published35[[#This Row],[LNTP (6010)]]),3,3,3,4,4,4,1,1,1,2,2,2)</f>
        <v>Q4</v>
      </c>
      <c r="M97" s="42" t="s">
        <v>564</v>
      </c>
      <c r="N97" s="39" t="s">
        <v>809</v>
      </c>
      <c r="O97" s="39" t="s">
        <v>568</v>
      </c>
      <c r="P97" s="51" t="s">
        <v>596</v>
      </c>
    </row>
    <row r="98" spans="1:16">
      <c r="A98" s="34" t="s">
        <v>453</v>
      </c>
      <c r="B98" s="32" t="s">
        <v>905</v>
      </c>
      <c r="C98" s="32" t="s">
        <v>267</v>
      </c>
      <c r="D98" s="32" t="s">
        <v>0</v>
      </c>
      <c r="E98" s="46">
        <v>1052685.84808004</v>
      </c>
      <c r="F98" s="46">
        <v>1437263.84752072</v>
      </c>
      <c r="G98" s="59">
        <v>43936</v>
      </c>
      <c r="H98" s="38" t="str">
        <f>"FY"&amp;RIGHT(YEAR(DATE(YEAR(FY20_Published35[[#This Row],[Contract Bid - Start (5010)]]),MONTH(FY20_Published35[[#This Row],[Contract Bid - Start (5010)]])+(7-1),1)),2)</f>
        <v>FY20</v>
      </c>
      <c r="I98" s="14" t="str">
        <f>"Q"&amp;CHOOSE(MONTH(FY20_Published35[[#This Row],[Contract Bid - Start (5010)]]),3,3,3,4,4,4,1,1,1,2,2,2)</f>
        <v>Q4</v>
      </c>
      <c r="J98" s="59">
        <v>44077</v>
      </c>
      <c r="K98" s="38" t="str">
        <f>"FY"&amp;RIGHT(YEAR(DATE(YEAR(FY20_Published35[[#This Row],[LNTP (6010)]]),MONTH(FY20_Published35[[#This Row],[LNTP (6010)]])+(7-1),1)),2)</f>
        <v>FY21</v>
      </c>
      <c r="L98" s="14" t="str">
        <f>"Q"&amp;CHOOSE(MONTH(FY20_Published35[[#This Row],[LNTP (6010)]]),3,3,3,4,4,4,1,1,1,2,2,2)</f>
        <v>Q1</v>
      </c>
      <c r="M98" s="42" t="s">
        <v>565</v>
      </c>
      <c r="N98" s="39" t="s">
        <v>809</v>
      </c>
      <c r="O98" s="39" t="s">
        <v>568</v>
      </c>
      <c r="P98" s="51" t="s">
        <v>947</v>
      </c>
    </row>
    <row r="99" spans="1:16">
      <c r="A99" s="34" t="s">
        <v>450</v>
      </c>
      <c r="B99" s="32" t="s">
        <v>906</v>
      </c>
      <c r="C99" s="32" t="s">
        <v>267</v>
      </c>
      <c r="D99" s="32" t="s">
        <v>0</v>
      </c>
      <c r="E99" s="46">
        <v>223094.99945747299</v>
      </c>
      <c r="F99" s="46">
        <v>313422.99945747299</v>
      </c>
      <c r="G99" s="59">
        <v>43936</v>
      </c>
      <c r="H99" s="38" t="str">
        <f>"FY"&amp;RIGHT(YEAR(DATE(YEAR(FY20_Published35[[#This Row],[Contract Bid - Start (5010)]]),MONTH(FY20_Published35[[#This Row],[Contract Bid - Start (5010)]])+(7-1),1)),2)</f>
        <v>FY20</v>
      </c>
      <c r="I99" s="14" t="str">
        <f>"Q"&amp;CHOOSE(MONTH(FY20_Published35[[#This Row],[Contract Bid - Start (5010)]]),3,3,3,4,4,4,1,1,1,2,2,2)</f>
        <v>Q4</v>
      </c>
      <c r="J99" s="59">
        <v>44077</v>
      </c>
      <c r="K99" s="38" t="str">
        <f>"FY"&amp;RIGHT(YEAR(DATE(YEAR(FY20_Published35[[#This Row],[LNTP (6010)]]),MONTH(FY20_Published35[[#This Row],[LNTP (6010)]])+(7-1),1)),2)</f>
        <v>FY21</v>
      </c>
      <c r="L99" s="14" t="str">
        <f>"Q"&amp;CHOOSE(MONTH(FY20_Published35[[#This Row],[LNTP (6010)]]),3,3,3,4,4,4,1,1,1,2,2,2)</f>
        <v>Q1</v>
      </c>
      <c r="M99" s="42" t="s">
        <v>565</v>
      </c>
      <c r="N99" s="39" t="s">
        <v>809</v>
      </c>
      <c r="O99" s="39" t="s">
        <v>568</v>
      </c>
      <c r="P99" s="51" t="s">
        <v>947</v>
      </c>
    </row>
    <row r="100" spans="1:16">
      <c r="A100" s="34" t="s">
        <v>445</v>
      </c>
      <c r="B100" s="32" t="s">
        <v>907</v>
      </c>
      <c r="C100" s="32" t="s">
        <v>908</v>
      </c>
      <c r="D100" s="32" t="s">
        <v>0</v>
      </c>
      <c r="E100" s="46">
        <v>1650000</v>
      </c>
      <c r="F100" s="46">
        <v>2748369.99780594</v>
      </c>
      <c r="G100" s="59">
        <v>44137</v>
      </c>
      <c r="H100" s="38" t="str">
        <f>"FY"&amp;RIGHT(YEAR(DATE(YEAR(FY20_Published35[[#This Row],[Contract Bid - Start (5010)]]),MONTH(FY20_Published35[[#This Row],[Contract Bid - Start (5010)]])+(7-1),1)),2)</f>
        <v>FY21</v>
      </c>
      <c r="I100" s="14" t="str">
        <f>"Q"&amp;CHOOSE(MONTH(FY20_Published35[[#This Row],[Contract Bid - Start (5010)]]),3,3,3,4,4,4,1,1,1,2,2,2)</f>
        <v>Q2</v>
      </c>
      <c r="J100" s="59">
        <v>44228</v>
      </c>
      <c r="K100" s="38" t="str">
        <f>"FY"&amp;RIGHT(YEAR(DATE(YEAR(FY20_Published35[[#This Row],[LNTP (6010)]]),MONTH(FY20_Published35[[#This Row],[LNTP (6010)]])+(7-1),1)),2)</f>
        <v>FY21</v>
      </c>
      <c r="L100" s="14" t="str">
        <f>"Q"&amp;CHOOSE(MONTH(FY20_Published35[[#This Row],[LNTP (6010)]]),3,3,3,4,4,4,1,1,1,2,2,2)</f>
        <v>Q3</v>
      </c>
      <c r="M100" s="42" t="s">
        <v>564</v>
      </c>
      <c r="N100" s="39" t="s">
        <v>809</v>
      </c>
      <c r="O100" s="39" t="s">
        <v>568</v>
      </c>
      <c r="P100" s="51" t="s">
        <v>798</v>
      </c>
    </row>
    <row r="101" spans="1:16">
      <c r="A101" s="34" t="s">
        <v>345</v>
      </c>
      <c r="B101" s="32" t="s">
        <v>909</v>
      </c>
      <c r="C101" s="32" t="s">
        <v>908</v>
      </c>
      <c r="D101" s="32" t="s">
        <v>0</v>
      </c>
      <c r="E101" s="46">
        <v>300000</v>
      </c>
      <c r="F101" s="46">
        <v>554999.99954289303</v>
      </c>
      <c r="G101" s="59">
        <v>44020</v>
      </c>
      <c r="H101" s="38" t="str">
        <f>"FY"&amp;RIGHT(YEAR(DATE(YEAR(FY20_Published35[[#This Row],[Contract Bid - Start (5010)]]),MONTH(FY20_Published35[[#This Row],[Contract Bid - Start (5010)]])+(7-1),1)),2)</f>
        <v>FY21</v>
      </c>
      <c r="I101" s="14" t="str">
        <f>"Q"&amp;CHOOSE(MONTH(FY20_Published35[[#This Row],[Contract Bid - Start (5010)]]),3,3,3,4,4,4,1,1,1,2,2,2)</f>
        <v>Q1</v>
      </c>
      <c r="J101" s="59">
        <v>44103</v>
      </c>
      <c r="K101" s="38" t="str">
        <f>"FY"&amp;RIGHT(YEAR(DATE(YEAR(FY20_Published35[[#This Row],[LNTP (6010)]]),MONTH(FY20_Published35[[#This Row],[LNTP (6010)]])+(7-1),1)),2)</f>
        <v>FY21</v>
      </c>
      <c r="L101" s="14" t="str">
        <f>"Q"&amp;CHOOSE(MONTH(FY20_Published35[[#This Row],[LNTP (6010)]]),3,3,3,4,4,4,1,1,1,2,2,2)</f>
        <v>Q1</v>
      </c>
      <c r="M101" s="42" t="s">
        <v>564</v>
      </c>
      <c r="N101" s="39" t="s">
        <v>809</v>
      </c>
      <c r="O101" s="39" t="s">
        <v>568</v>
      </c>
      <c r="P101" s="51" t="s">
        <v>798</v>
      </c>
    </row>
    <row r="102" spans="1:16">
      <c r="A102" s="37" t="s">
        <v>446</v>
      </c>
      <c r="B102" s="32" t="s">
        <v>910</v>
      </c>
      <c r="C102" s="32" t="s">
        <v>908</v>
      </c>
      <c r="D102" s="32" t="s">
        <v>0</v>
      </c>
      <c r="E102" s="46">
        <v>303000</v>
      </c>
      <c r="F102" s="46">
        <v>665999.99938732199</v>
      </c>
      <c r="G102" s="59">
        <v>44075</v>
      </c>
      <c r="H102" s="38" t="str">
        <f>"FY"&amp;RIGHT(YEAR(DATE(YEAR(FY20_Published35[[#This Row],[Contract Bid - Start (5010)]]),MONTH(FY20_Published35[[#This Row],[Contract Bid - Start (5010)]])+(7-1),1)),2)</f>
        <v>FY21</v>
      </c>
      <c r="I102" s="14" t="str">
        <f>"Q"&amp;CHOOSE(MONTH(FY20_Published35[[#This Row],[Contract Bid - Start (5010)]]),3,3,3,4,4,4,1,1,1,2,2,2)</f>
        <v>Q1</v>
      </c>
      <c r="J102" s="59">
        <v>44228</v>
      </c>
      <c r="K102" s="38" t="str">
        <f>"FY"&amp;RIGHT(YEAR(DATE(YEAR(FY20_Published35[[#This Row],[LNTP (6010)]]),MONTH(FY20_Published35[[#This Row],[LNTP (6010)]])+(7-1),1)),2)</f>
        <v>FY21</v>
      </c>
      <c r="L102" s="14" t="str">
        <f>"Q"&amp;CHOOSE(MONTH(FY20_Published35[[#This Row],[LNTP (6010)]]),3,3,3,4,4,4,1,1,1,2,2,2)</f>
        <v>Q3</v>
      </c>
      <c r="M102" s="42" t="s">
        <v>564</v>
      </c>
      <c r="N102" s="39" t="s">
        <v>809</v>
      </c>
      <c r="O102" s="39" t="s">
        <v>568</v>
      </c>
      <c r="P102" s="51" t="s">
        <v>798</v>
      </c>
    </row>
    <row r="103" spans="1:16">
      <c r="A103" s="37" t="s">
        <v>497</v>
      </c>
      <c r="B103" s="32" t="s">
        <v>911</v>
      </c>
      <c r="C103" s="32" t="s">
        <v>908</v>
      </c>
      <c r="D103" s="32" t="s">
        <v>0</v>
      </c>
      <c r="E103" s="46">
        <v>2200000</v>
      </c>
      <c r="F103" s="46">
        <v>3488515.9976172601</v>
      </c>
      <c r="G103" s="59">
        <v>44130</v>
      </c>
      <c r="H103" s="38" t="str">
        <f>"FY"&amp;RIGHT(YEAR(DATE(YEAR(FY20_Published35[[#This Row],[Contract Bid - Start (5010)]]),MONTH(FY20_Published35[[#This Row],[Contract Bid - Start (5010)]])+(7-1),1)),2)</f>
        <v>FY21</v>
      </c>
      <c r="I103" s="14" t="str">
        <f>"Q"&amp;CHOOSE(MONTH(FY20_Published35[[#This Row],[Contract Bid - Start (5010)]]),3,3,3,4,4,4,1,1,1,2,2,2)</f>
        <v>Q2</v>
      </c>
      <c r="J103" s="59">
        <v>44228</v>
      </c>
      <c r="K103" s="38" t="str">
        <f>"FY"&amp;RIGHT(YEAR(DATE(YEAR(FY20_Published35[[#This Row],[LNTP (6010)]]),MONTH(FY20_Published35[[#This Row],[LNTP (6010)]])+(7-1),1)),2)</f>
        <v>FY21</v>
      </c>
      <c r="L103" s="14" t="str">
        <f>"Q"&amp;CHOOSE(MONTH(FY20_Published35[[#This Row],[LNTP (6010)]]),3,3,3,4,4,4,1,1,1,2,2,2)</f>
        <v>Q3</v>
      </c>
      <c r="M103" s="42" t="s">
        <v>564</v>
      </c>
      <c r="N103" s="39" t="s">
        <v>809</v>
      </c>
      <c r="O103" s="39" t="s">
        <v>568</v>
      </c>
      <c r="P103" s="51" t="s">
        <v>798</v>
      </c>
    </row>
    <row r="104" spans="1:16">
      <c r="A104" s="37" t="s">
        <v>59</v>
      </c>
      <c r="B104" s="32" t="s">
        <v>912</v>
      </c>
      <c r="C104" s="32" t="s">
        <v>319</v>
      </c>
      <c r="D104" s="32" t="s">
        <v>0</v>
      </c>
      <c r="E104" s="46">
        <v>662999.999547955</v>
      </c>
      <c r="F104" s="46">
        <v>1228929.9993499201</v>
      </c>
      <c r="G104" s="59">
        <v>43864</v>
      </c>
      <c r="H104" s="38" t="str">
        <f>"FY"&amp;RIGHT(YEAR(DATE(YEAR(FY20_Published35[[#This Row],[Contract Bid - Start (5010)]]),MONTH(FY20_Published35[[#This Row],[Contract Bid - Start (5010)]])+(7-1),1)),2)</f>
        <v>FY20</v>
      </c>
      <c r="I104" s="14" t="str">
        <f>"Q"&amp;CHOOSE(MONTH(FY20_Published35[[#This Row],[Contract Bid - Start (5010)]]),3,3,3,4,4,4,1,1,1,2,2,2)</f>
        <v>Q3</v>
      </c>
      <c r="J104" s="59">
        <v>44055</v>
      </c>
      <c r="K104" s="38" t="str">
        <f>"FY"&amp;RIGHT(YEAR(DATE(YEAR(FY20_Published35[[#This Row],[LNTP (6010)]]),MONTH(FY20_Published35[[#This Row],[LNTP (6010)]])+(7-1),1)),2)</f>
        <v>FY21</v>
      </c>
      <c r="L104" s="14" t="str">
        <f>"Q"&amp;CHOOSE(MONTH(FY20_Published35[[#This Row],[LNTP (6010)]]),3,3,3,4,4,4,1,1,1,2,2,2)</f>
        <v>Q1</v>
      </c>
      <c r="M104" s="42" t="s">
        <v>564</v>
      </c>
      <c r="N104" s="39" t="s">
        <v>809</v>
      </c>
      <c r="O104" s="39" t="s">
        <v>568</v>
      </c>
      <c r="P104" s="51" t="s">
        <v>659</v>
      </c>
    </row>
    <row r="105" spans="1:16">
      <c r="A105" s="37" t="s">
        <v>342</v>
      </c>
      <c r="B105" s="32" t="s">
        <v>913</v>
      </c>
      <c r="C105" s="32" t="s">
        <v>264</v>
      </c>
      <c r="D105" s="32" t="s">
        <v>0</v>
      </c>
      <c r="E105" s="46">
        <v>2160379.99693128</v>
      </c>
      <c r="F105" s="46">
        <v>3332999.9954028698</v>
      </c>
      <c r="G105" s="59">
        <v>43922</v>
      </c>
      <c r="H105" s="38" t="str">
        <f>"FY"&amp;RIGHT(YEAR(DATE(YEAR(FY20_Published35[[#This Row],[Contract Bid - Start (5010)]]),MONTH(FY20_Published35[[#This Row],[Contract Bid - Start (5010)]])+(7-1),1)),2)</f>
        <v>FY20</v>
      </c>
      <c r="I105" s="14" t="str">
        <f>"Q"&amp;CHOOSE(MONTH(FY20_Published35[[#This Row],[Contract Bid - Start (5010)]]),3,3,3,4,4,4,1,1,1,2,2,2)</f>
        <v>Q4</v>
      </c>
      <c r="J105" s="59">
        <v>44105</v>
      </c>
      <c r="K105" s="38" t="str">
        <f>"FY"&amp;RIGHT(YEAR(DATE(YEAR(FY20_Published35[[#This Row],[LNTP (6010)]]),MONTH(FY20_Published35[[#This Row],[LNTP (6010)]])+(7-1),1)),2)</f>
        <v>FY21</v>
      </c>
      <c r="L105" s="14" t="str">
        <f>"Q"&amp;CHOOSE(MONTH(FY20_Published35[[#This Row],[LNTP (6010)]]),3,3,3,4,4,4,1,1,1,2,2,2)</f>
        <v>Q2</v>
      </c>
      <c r="M105" s="42" t="s">
        <v>564</v>
      </c>
      <c r="N105" s="39" t="s">
        <v>809</v>
      </c>
      <c r="O105" s="39" t="s">
        <v>568</v>
      </c>
      <c r="P105" s="51" t="s">
        <v>595</v>
      </c>
    </row>
    <row r="106" spans="1:16">
      <c r="A106" s="37" t="s">
        <v>57</v>
      </c>
      <c r="B106" s="32" t="s">
        <v>914</v>
      </c>
      <c r="C106" s="32" t="s">
        <v>319</v>
      </c>
      <c r="D106" s="32" t="s">
        <v>0</v>
      </c>
      <c r="E106" s="46">
        <v>6689999.5599999996</v>
      </c>
      <c r="F106" s="46">
        <v>8928713.5599291697</v>
      </c>
      <c r="G106" s="59">
        <v>43913</v>
      </c>
      <c r="H106" s="38" t="str">
        <f>"FY"&amp;RIGHT(YEAR(DATE(YEAR(FY20_Published35[[#This Row],[Contract Bid - Start (5010)]]),MONTH(FY20_Published35[[#This Row],[Contract Bid - Start (5010)]])+(7-1),1)),2)</f>
        <v>FY20</v>
      </c>
      <c r="I106" s="14" t="str">
        <f>"Q"&amp;CHOOSE(MONTH(FY20_Published35[[#This Row],[Contract Bid - Start (5010)]]),3,3,3,4,4,4,1,1,1,2,2,2)</f>
        <v>Q3</v>
      </c>
      <c r="J106" s="59">
        <v>44048</v>
      </c>
      <c r="K106" s="38" t="str">
        <f>"FY"&amp;RIGHT(YEAR(DATE(YEAR(FY20_Published35[[#This Row],[LNTP (6010)]]),MONTH(FY20_Published35[[#This Row],[LNTP (6010)]])+(7-1),1)),2)</f>
        <v>FY21</v>
      </c>
      <c r="L106" s="14" t="str">
        <f>"Q"&amp;CHOOSE(MONTH(FY20_Published35[[#This Row],[LNTP (6010)]]),3,3,3,4,4,4,1,1,1,2,2,2)</f>
        <v>Q1</v>
      </c>
      <c r="M106" s="42" t="s">
        <v>564</v>
      </c>
      <c r="N106" s="39" t="s">
        <v>809</v>
      </c>
      <c r="O106" s="39" t="s">
        <v>568</v>
      </c>
      <c r="P106" s="51" t="s">
        <v>593</v>
      </c>
    </row>
    <row r="107" spans="1:16">
      <c r="A107" s="37" t="s">
        <v>358</v>
      </c>
      <c r="B107" s="32" t="s">
        <v>915</v>
      </c>
      <c r="C107" s="32" t="s">
        <v>247</v>
      </c>
      <c r="D107" s="32" t="s">
        <v>0</v>
      </c>
      <c r="E107" s="46">
        <v>4270000</v>
      </c>
      <c r="F107" s="46">
        <v>6076376.9181050397</v>
      </c>
      <c r="G107" s="59">
        <v>44172</v>
      </c>
      <c r="H107" s="38" t="str">
        <f>"FY"&amp;RIGHT(YEAR(DATE(YEAR(FY20_Published35[[#This Row],[Contract Bid - Start (5010)]]),MONTH(FY20_Published35[[#This Row],[Contract Bid - Start (5010)]])+(7-1),1)),2)</f>
        <v>FY21</v>
      </c>
      <c r="I107" s="14" t="str">
        <f>"Q"&amp;CHOOSE(MONTH(FY20_Published35[[#This Row],[Contract Bid - Start (5010)]]),3,3,3,4,4,4,1,1,1,2,2,2)</f>
        <v>Q2</v>
      </c>
      <c r="J107" s="59">
        <v>44340</v>
      </c>
      <c r="K107" s="38" t="str">
        <f>"FY"&amp;RIGHT(YEAR(DATE(YEAR(FY20_Published35[[#This Row],[LNTP (6010)]]),MONTH(FY20_Published35[[#This Row],[LNTP (6010)]])+(7-1),1)),2)</f>
        <v>FY21</v>
      </c>
      <c r="L107" s="14" t="str">
        <f>"Q"&amp;CHOOSE(MONTH(FY20_Published35[[#This Row],[LNTP (6010)]]),3,3,3,4,4,4,1,1,1,2,2,2)</f>
        <v>Q4</v>
      </c>
      <c r="M107" s="42" t="s">
        <v>564</v>
      </c>
      <c r="N107" s="39" t="s">
        <v>809</v>
      </c>
      <c r="O107" s="39" t="s">
        <v>568</v>
      </c>
      <c r="P107" s="51" t="s">
        <v>598</v>
      </c>
    </row>
    <row r="108" spans="1:16">
      <c r="A108" s="17" t="s">
        <v>55</v>
      </c>
      <c r="B108" s="32" t="s">
        <v>916</v>
      </c>
      <c r="C108" s="32" t="s">
        <v>267</v>
      </c>
      <c r="D108" s="32" t="s">
        <v>0</v>
      </c>
      <c r="E108" s="46">
        <v>5751376</v>
      </c>
      <c r="F108" s="46">
        <v>9533349</v>
      </c>
      <c r="G108" s="59">
        <v>43981</v>
      </c>
      <c r="H108" s="38" t="str">
        <f>"FY"&amp;RIGHT(YEAR(DATE(YEAR(FY20_Published35[[#This Row],[Contract Bid - Start (5010)]]),MONTH(FY20_Published35[[#This Row],[Contract Bid - Start (5010)]])+(7-1),1)),2)</f>
        <v>FY20</v>
      </c>
      <c r="I108" s="14" t="str">
        <f>"Q"&amp;CHOOSE(MONTH(FY20_Published35[[#This Row],[Contract Bid - Start (5010)]]),3,3,3,4,4,4,1,1,1,2,2,2)</f>
        <v>Q4</v>
      </c>
      <c r="J108" s="59">
        <v>44150</v>
      </c>
      <c r="K108" s="38" t="str">
        <f>"FY"&amp;RIGHT(YEAR(DATE(YEAR(FY20_Published35[[#This Row],[LNTP (6010)]]),MONTH(FY20_Published35[[#This Row],[LNTP (6010)]])+(7-1),1)),2)</f>
        <v>FY21</v>
      </c>
      <c r="L108" s="14" t="str">
        <f>"Q"&amp;CHOOSE(MONTH(FY20_Published35[[#This Row],[LNTP (6010)]]),3,3,3,4,4,4,1,1,1,2,2,2)</f>
        <v>Q2</v>
      </c>
      <c r="M108" s="42" t="s">
        <v>565</v>
      </c>
      <c r="N108" s="39" t="s">
        <v>809</v>
      </c>
      <c r="O108" s="39" t="s">
        <v>568</v>
      </c>
      <c r="P108" s="51" t="s">
        <v>601</v>
      </c>
    </row>
    <row r="109" spans="1:16">
      <c r="A109" s="37" t="s">
        <v>451</v>
      </c>
      <c r="B109" s="32" t="s">
        <v>917</v>
      </c>
      <c r="C109" s="32" t="s">
        <v>327</v>
      </c>
      <c r="D109" s="32" t="s">
        <v>0</v>
      </c>
      <c r="E109" s="46">
        <v>15284458.252958801</v>
      </c>
      <c r="F109" s="46">
        <v>24467997.700098298</v>
      </c>
      <c r="G109" s="59">
        <v>44013</v>
      </c>
      <c r="H109" s="38" t="str">
        <f>"FY"&amp;RIGHT(YEAR(DATE(YEAR(FY20_Published35[[#This Row],[Contract Bid - Start (5010)]]),MONTH(FY20_Published35[[#This Row],[Contract Bid - Start (5010)]])+(7-1),1)),2)</f>
        <v>FY21</v>
      </c>
      <c r="I109" s="14" t="str">
        <f>"Q"&amp;CHOOSE(MONTH(FY20_Published35[[#This Row],[Contract Bid - Start (5010)]]),3,3,3,4,4,4,1,1,1,2,2,2)</f>
        <v>Q1</v>
      </c>
      <c r="J109" s="59">
        <v>44200</v>
      </c>
      <c r="K109" s="38" t="str">
        <f>"FY"&amp;RIGHT(YEAR(DATE(YEAR(FY20_Published35[[#This Row],[LNTP (6010)]]),MONTH(FY20_Published35[[#This Row],[LNTP (6010)]])+(7-1),1)),2)</f>
        <v>FY21</v>
      </c>
      <c r="L109" s="14" t="str">
        <f>"Q"&amp;CHOOSE(MONTH(FY20_Published35[[#This Row],[LNTP (6010)]]),3,3,3,4,4,4,1,1,1,2,2,2)</f>
        <v>Q3</v>
      </c>
      <c r="M109" s="42" t="s">
        <v>565</v>
      </c>
      <c r="N109" s="39" t="s">
        <v>809</v>
      </c>
      <c r="O109" s="39" t="s">
        <v>568</v>
      </c>
      <c r="P109" s="51" t="s">
        <v>573</v>
      </c>
    </row>
    <row r="110" spans="1:16">
      <c r="A110" s="37" t="s">
        <v>365</v>
      </c>
      <c r="B110" s="32" t="s">
        <v>918</v>
      </c>
      <c r="C110" s="32" t="s">
        <v>319</v>
      </c>
      <c r="D110" s="32" t="s">
        <v>0</v>
      </c>
      <c r="E110" s="46">
        <v>4366673</v>
      </c>
      <c r="F110" s="46">
        <v>6045538.99998351</v>
      </c>
      <c r="G110" s="59">
        <v>43934</v>
      </c>
      <c r="H110" s="38" t="str">
        <f>"FY"&amp;RIGHT(YEAR(DATE(YEAR(FY20_Published35[[#This Row],[Contract Bid - Start (5010)]]),MONTH(FY20_Published35[[#This Row],[Contract Bid - Start (5010)]])+(7-1),1)),2)</f>
        <v>FY20</v>
      </c>
      <c r="I110" s="14" t="str">
        <f>"Q"&amp;CHOOSE(MONTH(FY20_Published35[[#This Row],[Contract Bid - Start (5010)]]),3,3,3,4,4,4,1,1,1,2,2,2)</f>
        <v>Q4</v>
      </c>
      <c r="J110" s="59">
        <v>44042</v>
      </c>
      <c r="K110" s="38" t="str">
        <f>"FY"&amp;RIGHT(YEAR(DATE(YEAR(FY20_Published35[[#This Row],[LNTP (6010)]]),MONTH(FY20_Published35[[#This Row],[LNTP (6010)]])+(7-1),1)),2)</f>
        <v>FY21</v>
      </c>
      <c r="L110" s="14" t="str">
        <f>"Q"&amp;CHOOSE(MONTH(FY20_Published35[[#This Row],[LNTP (6010)]]),3,3,3,4,4,4,1,1,1,2,2,2)</f>
        <v>Q1</v>
      </c>
      <c r="M110" s="42" t="s">
        <v>564</v>
      </c>
      <c r="N110" s="39" t="s">
        <v>809</v>
      </c>
      <c r="O110" s="39" t="s">
        <v>568</v>
      </c>
      <c r="P110" s="51" t="s">
        <v>593</v>
      </c>
    </row>
    <row r="111" spans="1:16">
      <c r="A111" s="37" t="s">
        <v>54</v>
      </c>
      <c r="B111" s="32" t="s">
        <v>919</v>
      </c>
      <c r="C111" s="32" t="s">
        <v>319</v>
      </c>
      <c r="D111" s="32" t="s">
        <v>0</v>
      </c>
      <c r="E111" s="46">
        <v>4770578</v>
      </c>
      <c r="F111" s="46">
        <v>6463815.7999220099</v>
      </c>
      <c r="G111" s="59">
        <v>43913</v>
      </c>
      <c r="H111" s="38" t="str">
        <f>"FY"&amp;RIGHT(YEAR(DATE(YEAR(FY20_Published35[[#This Row],[Contract Bid - Start (5010)]]),MONTH(FY20_Published35[[#This Row],[Contract Bid - Start (5010)]])+(7-1),1)),2)</f>
        <v>FY20</v>
      </c>
      <c r="I111" s="14" t="str">
        <f>"Q"&amp;CHOOSE(MONTH(FY20_Published35[[#This Row],[Contract Bid - Start (5010)]]),3,3,3,4,4,4,1,1,1,2,2,2)</f>
        <v>Q3</v>
      </c>
      <c r="J111" s="59">
        <v>44035</v>
      </c>
      <c r="K111" s="38" t="str">
        <f>"FY"&amp;RIGHT(YEAR(DATE(YEAR(FY20_Published35[[#This Row],[LNTP (6010)]]),MONTH(FY20_Published35[[#This Row],[LNTP (6010)]])+(7-1),1)),2)</f>
        <v>FY21</v>
      </c>
      <c r="L111" s="14" t="str">
        <f>"Q"&amp;CHOOSE(MONTH(FY20_Published35[[#This Row],[LNTP (6010)]]),3,3,3,4,4,4,1,1,1,2,2,2)</f>
        <v>Q1</v>
      </c>
      <c r="M111" s="42" t="s">
        <v>564</v>
      </c>
      <c r="N111" s="39" t="s">
        <v>809</v>
      </c>
      <c r="O111" s="39" t="s">
        <v>568</v>
      </c>
      <c r="P111" s="51" t="s">
        <v>593</v>
      </c>
    </row>
    <row r="112" spans="1:16">
      <c r="A112" s="37" t="s">
        <v>464</v>
      </c>
      <c r="B112" s="32" t="s">
        <v>920</v>
      </c>
      <c r="C112" s="32" t="s">
        <v>265</v>
      </c>
      <c r="D112" s="32" t="s">
        <v>0</v>
      </c>
      <c r="E112" s="46">
        <v>17900000</v>
      </c>
      <c r="F112" s="46">
        <v>24499999.987078801</v>
      </c>
      <c r="G112" s="59">
        <v>44075</v>
      </c>
      <c r="H112" s="38" t="str">
        <f>"FY"&amp;RIGHT(YEAR(DATE(YEAR(FY20_Published35[[#This Row],[Contract Bid - Start (5010)]]),MONTH(FY20_Published35[[#This Row],[Contract Bid - Start (5010)]])+(7-1),1)),2)</f>
        <v>FY21</v>
      </c>
      <c r="I112" s="14" t="str">
        <f>"Q"&amp;CHOOSE(MONTH(FY20_Published35[[#This Row],[Contract Bid - Start (5010)]]),3,3,3,4,4,4,1,1,1,2,2,2)</f>
        <v>Q1</v>
      </c>
      <c r="J112" s="59">
        <v>44256</v>
      </c>
      <c r="K112" s="38" t="str">
        <f>"FY"&amp;RIGHT(YEAR(DATE(YEAR(FY20_Published35[[#This Row],[LNTP (6010)]]),MONTH(FY20_Published35[[#This Row],[LNTP (6010)]])+(7-1),1)),2)</f>
        <v>FY21</v>
      </c>
      <c r="L112" s="14" t="str">
        <f>"Q"&amp;CHOOSE(MONTH(FY20_Published35[[#This Row],[LNTP (6010)]]),3,3,3,4,4,4,1,1,1,2,2,2)</f>
        <v>Q3</v>
      </c>
      <c r="M112" s="42" t="s">
        <v>564</v>
      </c>
      <c r="N112" s="39" t="s">
        <v>809</v>
      </c>
      <c r="O112" s="39" t="s">
        <v>568</v>
      </c>
      <c r="P112" s="51" t="s">
        <v>599</v>
      </c>
    </row>
    <row r="113" spans="1:16">
      <c r="A113" s="34" t="s">
        <v>510</v>
      </c>
      <c r="B113" s="32" t="s">
        <v>663</v>
      </c>
      <c r="C113" s="32" t="s">
        <v>319</v>
      </c>
      <c r="D113" s="32" t="s">
        <v>0</v>
      </c>
      <c r="E113" s="46">
        <v>1659494</v>
      </c>
      <c r="F113" s="46">
        <v>3271585</v>
      </c>
      <c r="G113" s="59">
        <v>44302</v>
      </c>
      <c r="H113" s="38" t="str">
        <f>"FY"&amp;RIGHT(YEAR(DATE(YEAR(FY20_Published35[[#This Row],[Contract Bid - Start (5010)]]),MONTH(FY20_Published35[[#This Row],[Contract Bid - Start (5010)]])+(7-1),1)),2)</f>
        <v>FY21</v>
      </c>
      <c r="I113" s="14" t="str">
        <f>"Q"&amp;CHOOSE(MONTH(FY20_Published35[[#This Row],[Contract Bid - Start (5010)]]),3,3,3,4,4,4,1,1,1,2,2,2)</f>
        <v>Q4</v>
      </c>
      <c r="J113" s="59">
        <v>44377</v>
      </c>
      <c r="K113" s="38" t="str">
        <f>"FY"&amp;RIGHT(YEAR(DATE(YEAR(FY20_Published35[[#This Row],[LNTP (6010)]]),MONTH(FY20_Published35[[#This Row],[LNTP (6010)]])+(7-1),1)),2)</f>
        <v>FY21</v>
      </c>
      <c r="L113" s="14" t="str">
        <f>"Q"&amp;CHOOSE(MONTH(FY20_Published35[[#This Row],[LNTP (6010)]]),3,3,3,4,4,4,1,1,1,2,2,2)</f>
        <v>Q4</v>
      </c>
      <c r="M113" s="42" t="s">
        <v>564</v>
      </c>
      <c r="N113" s="39" t="s">
        <v>809</v>
      </c>
      <c r="O113" s="39" t="s">
        <v>568</v>
      </c>
      <c r="P113" s="51" t="s">
        <v>593</v>
      </c>
    </row>
    <row r="114" spans="1:16">
      <c r="A114" s="37" t="s">
        <v>52</v>
      </c>
      <c r="B114" s="32" t="s">
        <v>921</v>
      </c>
      <c r="C114" s="32" t="s">
        <v>319</v>
      </c>
      <c r="D114" s="32" t="s">
        <v>0</v>
      </c>
      <c r="E114" s="46">
        <v>2807051</v>
      </c>
      <c r="F114" s="46">
        <v>4459999.79977817</v>
      </c>
      <c r="G114" s="59">
        <v>43895</v>
      </c>
      <c r="H114" s="38" t="str">
        <f>"FY"&amp;RIGHT(YEAR(DATE(YEAR(FY20_Published35[[#This Row],[Contract Bid - Start (5010)]]),MONTH(FY20_Published35[[#This Row],[Contract Bid - Start (5010)]])+(7-1),1)),2)</f>
        <v>FY20</v>
      </c>
      <c r="I114" s="14" t="str">
        <f>"Q"&amp;CHOOSE(MONTH(FY20_Published35[[#This Row],[Contract Bid - Start (5010)]]),3,3,3,4,4,4,1,1,1,2,2,2)</f>
        <v>Q3</v>
      </c>
      <c r="J114" s="59">
        <v>44043</v>
      </c>
      <c r="K114" s="38" t="str">
        <f>"FY"&amp;RIGHT(YEAR(DATE(YEAR(FY20_Published35[[#This Row],[LNTP (6010)]]),MONTH(FY20_Published35[[#This Row],[LNTP (6010)]])+(7-1),1)),2)</f>
        <v>FY21</v>
      </c>
      <c r="L114" s="14" t="str">
        <f>"Q"&amp;CHOOSE(MONTH(FY20_Published35[[#This Row],[LNTP (6010)]]),3,3,3,4,4,4,1,1,1,2,2,2)</f>
        <v>Q1</v>
      </c>
      <c r="M114" s="42" t="s">
        <v>564</v>
      </c>
      <c r="N114" s="39" t="s">
        <v>809</v>
      </c>
      <c r="O114" s="39" t="s">
        <v>568</v>
      </c>
      <c r="P114" s="51" t="s">
        <v>593</v>
      </c>
    </row>
    <row r="115" spans="1:16">
      <c r="A115" s="37" t="s">
        <v>360</v>
      </c>
      <c r="B115" s="32" t="s">
        <v>922</v>
      </c>
      <c r="C115" s="32" t="s">
        <v>319</v>
      </c>
      <c r="D115" s="32" t="s">
        <v>0</v>
      </c>
      <c r="E115" s="46">
        <v>1502338</v>
      </c>
      <c r="F115" s="46">
        <v>2603753.9997422998</v>
      </c>
      <c r="G115" s="59">
        <v>43906</v>
      </c>
      <c r="H115" s="38" t="str">
        <f>"FY"&amp;RIGHT(YEAR(DATE(YEAR(FY20_Published35[[#This Row],[Contract Bid - Start (5010)]]),MONTH(FY20_Published35[[#This Row],[Contract Bid - Start (5010)]])+(7-1),1)),2)</f>
        <v>FY20</v>
      </c>
      <c r="I115" s="14" t="str">
        <f>"Q"&amp;CHOOSE(MONTH(FY20_Published35[[#This Row],[Contract Bid - Start (5010)]]),3,3,3,4,4,4,1,1,1,2,2,2)</f>
        <v>Q3</v>
      </c>
      <c r="J115" s="59">
        <v>44084</v>
      </c>
      <c r="K115" s="38" t="str">
        <f>"FY"&amp;RIGHT(YEAR(DATE(YEAR(FY20_Published35[[#This Row],[LNTP (6010)]]),MONTH(FY20_Published35[[#This Row],[LNTP (6010)]])+(7-1),1)),2)</f>
        <v>FY21</v>
      </c>
      <c r="L115" s="14" t="str">
        <f>"Q"&amp;CHOOSE(MONTH(FY20_Published35[[#This Row],[LNTP (6010)]]),3,3,3,4,4,4,1,1,1,2,2,2)</f>
        <v>Q1</v>
      </c>
      <c r="M115" s="42" t="s">
        <v>564</v>
      </c>
      <c r="N115" s="39" t="s">
        <v>809</v>
      </c>
      <c r="O115" s="39" t="s">
        <v>568</v>
      </c>
      <c r="P115" s="51" t="s">
        <v>659</v>
      </c>
    </row>
    <row r="116" spans="1:16">
      <c r="A116" s="37" t="s">
        <v>303</v>
      </c>
      <c r="B116" s="32" t="s">
        <v>923</v>
      </c>
      <c r="C116" s="32" t="s">
        <v>265</v>
      </c>
      <c r="D116" s="32" t="s">
        <v>0</v>
      </c>
      <c r="E116" s="46">
        <v>4678000</v>
      </c>
      <c r="F116" s="46">
        <v>6677999.9977854397</v>
      </c>
      <c r="G116" s="59">
        <v>43872</v>
      </c>
      <c r="H116" s="38" t="str">
        <f>"FY"&amp;RIGHT(YEAR(DATE(YEAR(FY20_Published35[[#This Row],[Contract Bid - Start (5010)]]),MONTH(FY20_Published35[[#This Row],[Contract Bid - Start (5010)]])+(7-1),1)),2)</f>
        <v>FY20</v>
      </c>
      <c r="I116" s="14" t="str">
        <f>"Q"&amp;CHOOSE(MONTH(FY20_Published35[[#This Row],[Contract Bid - Start (5010)]]),3,3,3,4,4,4,1,1,1,2,2,2)</f>
        <v>Q3</v>
      </c>
      <c r="J116" s="59">
        <v>44056</v>
      </c>
      <c r="K116" s="38" t="str">
        <f>"FY"&amp;RIGHT(YEAR(DATE(YEAR(FY20_Published35[[#This Row],[LNTP (6010)]]),MONTH(FY20_Published35[[#This Row],[LNTP (6010)]])+(7-1),1)),2)</f>
        <v>FY21</v>
      </c>
      <c r="L116" s="14" t="str">
        <f>"Q"&amp;CHOOSE(MONTH(FY20_Published35[[#This Row],[LNTP (6010)]]),3,3,3,4,4,4,1,1,1,2,2,2)</f>
        <v>Q1</v>
      </c>
      <c r="M116" s="42" t="s">
        <v>564</v>
      </c>
      <c r="N116" s="39" t="s">
        <v>809</v>
      </c>
      <c r="O116" s="39" t="s">
        <v>568</v>
      </c>
      <c r="P116" s="51" t="s">
        <v>599</v>
      </c>
    </row>
    <row r="117" spans="1:16">
      <c r="A117" s="37" t="s">
        <v>423</v>
      </c>
      <c r="B117" s="32" t="s">
        <v>924</v>
      </c>
      <c r="C117" s="32" t="s">
        <v>265</v>
      </c>
      <c r="D117" s="32" t="s">
        <v>0</v>
      </c>
      <c r="E117" s="46">
        <v>65209999.967395</v>
      </c>
      <c r="F117" s="46">
        <v>80498530.906093106</v>
      </c>
      <c r="G117" s="59">
        <v>44113</v>
      </c>
      <c r="H117" s="38" t="str">
        <f>"FY"&amp;RIGHT(YEAR(DATE(YEAR(FY20_Published35[[#This Row],[Contract Bid - Start (5010)]]),MONTH(FY20_Published35[[#This Row],[Contract Bid - Start (5010)]])+(7-1),1)),2)</f>
        <v>FY21</v>
      </c>
      <c r="I117" s="14" t="str">
        <f>"Q"&amp;CHOOSE(MONTH(FY20_Published35[[#This Row],[Contract Bid - Start (5010)]]),3,3,3,4,4,4,1,1,1,2,2,2)</f>
        <v>Q2</v>
      </c>
      <c r="J117" s="59">
        <v>44308</v>
      </c>
      <c r="K117" s="38" t="str">
        <f>"FY"&amp;RIGHT(YEAR(DATE(YEAR(FY20_Published35[[#This Row],[LNTP (6010)]]),MONTH(FY20_Published35[[#This Row],[LNTP (6010)]])+(7-1),1)),2)</f>
        <v>FY21</v>
      </c>
      <c r="L117" s="14" t="str">
        <f>"Q"&amp;CHOOSE(MONTH(FY20_Published35[[#This Row],[LNTP (6010)]]),3,3,3,4,4,4,1,1,1,2,2,2)</f>
        <v>Q4</v>
      </c>
      <c r="M117" s="42" t="s">
        <v>565</v>
      </c>
      <c r="N117" s="39" t="s">
        <v>809</v>
      </c>
      <c r="O117" s="39" t="s">
        <v>568</v>
      </c>
      <c r="P117" s="51" t="s">
        <v>579</v>
      </c>
    </row>
    <row r="118" spans="1:16">
      <c r="A118" s="37" t="s">
        <v>463</v>
      </c>
      <c r="B118" s="32" t="s">
        <v>925</v>
      </c>
      <c r="C118" s="32" t="s">
        <v>319</v>
      </c>
      <c r="D118" s="32" t="s">
        <v>241</v>
      </c>
      <c r="E118" s="46">
        <v>273480</v>
      </c>
      <c r="F118" s="46">
        <v>606000</v>
      </c>
      <c r="G118" s="59">
        <v>44137</v>
      </c>
      <c r="H118" s="38" t="str">
        <f>"FY"&amp;RIGHT(YEAR(DATE(YEAR(FY20_Published35[[#This Row],[Contract Bid - Start (5010)]]),MONTH(FY20_Published35[[#This Row],[Contract Bid - Start (5010)]])+(7-1),1)),2)</f>
        <v>FY21</v>
      </c>
      <c r="I118" s="14" t="str">
        <f>"Q"&amp;CHOOSE(MONTH(FY20_Published35[[#This Row],[Contract Bid - Start (5010)]]),3,3,3,4,4,4,1,1,1,2,2,2)</f>
        <v>Q2</v>
      </c>
      <c r="J118" s="59">
        <v>44327</v>
      </c>
      <c r="K118" s="38" t="str">
        <f>"FY"&amp;RIGHT(YEAR(DATE(YEAR(FY20_Published35[[#This Row],[LNTP (6010)]]),MONTH(FY20_Published35[[#This Row],[LNTP (6010)]])+(7-1),1)),2)</f>
        <v>FY21</v>
      </c>
      <c r="L118" s="14" t="str">
        <f>"Q"&amp;CHOOSE(MONTH(FY20_Published35[[#This Row],[LNTP (6010)]]),3,3,3,4,4,4,1,1,1,2,2,2)</f>
        <v>Q4</v>
      </c>
      <c r="M118" s="42" t="s">
        <v>564</v>
      </c>
      <c r="N118" s="39" t="s">
        <v>809</v>
      </c>
      <c r="O118" s="39" t="s">
        <v>568</v>
      </c>
      <c r="P118" s="51" t="s">
        <v>656</v>
      </c>
    </row>
    <row r="119" spans="1:16">
      <c r="A119" s="34" t="s">
        <v>50</v>
      </c>
      <c r="B119" s="32" t="s">
        <v>926</v>
      </c>
      <c r="C119" s="32" t="s">
        <v>319</v>
      </c>
      <c r="D119" s="32" t="s">
        <v>0</v>
      </c>
      <c r="E119" s="46">
        <v>4376685.8246437004</v>
      </c>
      <c r="F119" s="46">
        <v>6036685.8245425196</v>
      </c>
      <c r="G119" s="59">
        <v>43984</v>
      </c>
      <c r="H119" s="38" t="str">
        <f>"FY"&amp;RIGHT(YEAR(DATE(YEAR(FY20_Published35[[#This Row],[Contract Bid - Start (5010)]]),MONTH(FY20_Published35[[#This Row],[Contract Bid - Start (5010)]])+(7-1),1)),2)</f>
        <v>FY20</v>
      </c>
      <c r="I119" s="14" t="str">
        <f>"Q"&amp;CHOOSE(MONTH(FY20_Published35[[#This Row],[Contract Bid - Start (5010)]]),3,3,3,4,4,4,1,1,1,2,2,2)</f>
        <v>Q4</v>
      </c>
      <c r="J119" s="59">
        <v>44162</v>
      </c>
      <c r="K119" s="38" t="str">
        <f>"FY"&amp;RIGHT(YEAR(DATE(YEAR(FY20_Published35[[#This Row],[LNTP (6010)]]),MONTH(FY20_Published35[[#This Row],[LNTP (6010)]])+(7-1),1)),2)</f>
        <v>FY21</v>
      </c>
      <c r="L119" s="14" t="str">
        <f>"Q"&amp;CHOOSE(MONTH(FY20_Published35[[#This Row],[LNTP (6010)]]),3,3,3,4,4,4,1,1,1,2,2,2)</f>
        <v>Q2</v>
      </c>
      <c r="M119" s="42" t="s">
        <v>564</v>
      </c>
      <c r="N119" s="39" t="s">
        <v>809</v>
      </c>
      <c r="O119" s="39" t="s">
        <v>568</v>
      </c>
      <c r="P119" s="51" t="s">
        <v>593</v>
      </c>
    </row>
    <row r="120" spans="1:16">
      <c r="A120" s="34" t="s">
        <v>355</v>
      </c>
      <c r="B120" s="32" t="s">
        <v>927</v>
      </c>
      <c r="C120" s="32" t="s">
        <v>247</v>
      </c>
      <c r="D120" s="32" t="s">
        <v>0</v>
      </c>
      <c r="E120" s="46">
        <v>17443915</v>
      </c>
      <c r="F120" s="46">
        <v>26164178</v>
      </c>
      <c r="G120" s="59">
        <v>43990</v>
      </c>
      <c r="H120" s="38" t="str">
        <f>"FY"&amp;RIGHT(YEAR(DATE(YEAR(FY20_Published35[[#This Row],[Contract Bid - Start (5010)]]),MONTH(FY20_Published35[[#This Row],[Contract Bid - Start (5010)]])+(7-1),1)),2)</f>
        <v>FY20</v>
      </c>
      <c r="I120" s="14" t="str">
        <f>"Q"&amp;CHOOSE(MONTH(FY20_Published35[[#This Row],[Contract Bid - Start (5010)]]),3,3,3,4,4,4,1,1,1,2,2,2)</f>
        <v>Q4</v>
      </c>
      <c r="J120" s="59">
        <v>44173</v>
      </c>
      <c r="K120" s="38" t="str">
        <f>"FY"&amp;RIGHT(YEAR(DATE(YEAR(FY20_Published35[[#This Row],[LNTP (6010)]]),MONTH(FY20_Published35[[#This Row],[LNTP (6010)]])+(7-1),1)),2)</f>
        <v>FY21</v>
      </c>
      <c r="L120" s="14" t="str">
        <f>"Q"&amp;CHOOSE(MONTH(FY20_Published35[[#This Row],[LNTP (6010)]]),3,3,3,4,4,4,1,1,1,2,2,2)</f>
        <v>Q2</v>
      </c>
      <c r="M120" s="42" t="s">
        <v>564</v>
      </c>
      <c r="N120" s="39" t="s">
        <v>809</v>
      </c>
      <c r="O120" s="39" t="s">
        <v>568</v>
      </c>
      <c r="P120" s="51" t="s">
        <v>598</v>
      </c>
    </row>
    <row r="121" spans="1:16">
      <c r="A121" s="37" t="s">
        <v>49</v>
      </c>
      <c r="B121" s="32" t="s">
        <v>928</v>
      </c>
      <c r="C121" s="32" t="s">
        <v>319</v>
      </c>
      <c r="D121" s="32" t="s">
        <v>0</v>
      </c>
      <c r="E121" s="46">
        <v>6386395.9986495702</v>
      </c>
      <c r="F121" s="46">
        <v>9190352.99856258</v>
      </c>
      <c r="G121" s="59">
        <v>43945</v>
      </c>
      <c r="H121" s="38" t="str">
        <f>"FY"&amp;RIGHT(YEAR(DATE(YEAR(FY20_Published35[[#This Row],[Contract Bid - Start (5010)]]),MONTH(FY20_Published35[[#This Row],[Contract Bid - Start (5010)]])+(7-1),1)),2)</f>
        <v>FY20</v>
      </c>
      <c r="I121" s="14" t="str">
        <f>"Q"&amp;CHOOSE(MONTH(FY20_Published35[[#This Row],[Contract Bid - Start (5010)]]),3,3,3,4,4,4,1,1,1,2,2,2)</f>
        <v>Q4</v>
      </c>
      <c r="J121" s="59">
        <v>44120</v>
      </c>
      <c r="K121" s="38" t="str">
        <f>"FY"&amp;RIGHT(YEAR(DATE(YEAR(FY20_Published35[[#This Row],[LNTP (6010)]]),MONTH(FY20_Published35[[#This Row],[LNTP (6010)]])+(7-1),1)),2)</f>
        <v>FY21</v>
      </c>
      <c r="L121" s="14" t="str">
        <f>"Q"&amp;CHOOSE(MONTH(FY20_Published35[[#This Row],[LNTP (6010)]]),3,3,3,4,4,4,1,1,1,2,2,2)</f>
        <v>Q2</v>
      </c>
      <c r="M121" s="42" t="s">
        <v>564</v>
      </c>
      <c r="N121" s="39" t="s">
        <v>809</v>
      </c>
      <c r="O121" s="39" t="s">
        <v>568</v>
      </c>
      <c r="P121" s="51" t="s">
        <v>593</v>
      </c>
    </row>
    <row r="122" spans="1:16">
      <c r="A122" s="37" t="s">
        <v>530</v>
      </c>
      <c r="B122" s="32" t="s">
        <v>929</v>
      </c>
      <c r="C122" s="32" t="s">
        <v>264</v>
      </c>
      <c r="D122" s="32" t="s">
        <v>0</v>
      </c>
      <c r="E122" s="46">
        <v>32826000</v>
      </c>
      <c r="F122" s="46">
        <v>35554999.999951497</v>
      </c>
      <c r="G122" s="59">
        <v>44047</v>
      </c>
      <c r="H122" s="38" t="str">
        <f>"FY"&amp;RIGHT(YEAR(DATE(YEAR(FY20_Published35[[#This Row],[Contract Bid - Start (5010)]]),MONTH(FY20_Published35[[#This Row],[Contract Bid - Start (5010)]])+(7-1),1)),2)</f>
        <v>FY21</v>
      </c>
      <c r="I122" s="14" t="str">
        <f>"Q"&amp;CHOOSE(MONTH(FY20_Published35[[#This Row],[Contract Bid - Start (5010)]]),3,3,3,4,4,4,1,1,1,2,2,2)</f>
        <v>Q1</v>
      </c>
      <c r="J122" s="59">
        <v>44237</v>
      </c>
      <c r="K122" s="38" t="str">
        <f>"FY"&amp;RIGHT(YEAR(DATE(YEAR(FY20_Published35[[#This Row],[LNTP (6010)]]),MONTH(FY20_Published35[[#This Row],[LNTP (6010)]])+(7-1),1)),2)</f>
        <v>FY21</v>
      </c>
      <c r="L122" s="14" t="str">
        <f>"Q"&amp;CHOOSE(MONTH(FY20_Published35[[#This Row],[LNTP (6010)]]),3,3,3,4,4,4,1,1,1,2,2,2)</f>
        <v>Q3</v>
      </c>
      <c r="M122" s="42" t="s">
        <v>565</v>
      </c>
      <c r="N122" s="39" t="s">
        <v>809</v>
      </c>
      <c r="O122" s="39" t="s">
        <v>568</v>
      </c>
      <c r="P122" s="51" t="s">
        <v>658</v>
      </c>
    </row>
    <row r="123" spans="1:16">
      <c r="A123" s="34" t="s">
        <v>47</v>
      </c>
      <c r="B123" s="32" t="s">
        <v>930</v>
      </c>
      <c r="C123" s="32" t="s">
        <v>319</v>
      </c>
      <c r="D123" s="32" t="s">
        <v>0</v>
      </c>
      <c r="E123" s="46">
        <v>1049999.9996372701</v>
      </c>
      <c r="F123" s="46">
        <v>1617848.9996372701</v>
      </c>
      <c r="G123" s="59">
        <v>43931</v>
      </c>
      <c r="H123" s="38" t="str">
        <f>"FY"&amp;RIGHT(YEAR(DATE(YEAR(FY20_Published35[[#This Row],[Contract Bid - Start (5010)]]),MONTH(FY20_Published35[[#This Row],[Contract Bid - Start (5010)]])+(7-1),1)),2)</f>
        <v>FY20</v>
      </c>
      <c r="I123" s="14" t="str">
        <f>"Q"&amp;CHOOSE(MONTH(FY20_Published35[[#This Row],[Contract Bid - Start (5010)]]),3,3,3,4,4,4,1,1,1,2,2,2)</f>
        <v>Q4</v>
      </c>
      <c r="J123" s="59">
        <v>44071</v>
      </c>
      <c r="K123" s="38" t="str">
        <f>"FY"&amp;RIGHT(YEAR(DATE(YEAR(FY20_Published35[[#This Row],[LNTP (6010)]]),MONTH(FY20_Published35[[#This Row],[LNTP (6010)]])+(7-1),1)),2)</f>
        <v>FY21</v>
      </c>
      <c r="L123" s="14" t="str">
        <f>"Q"&amp;CHOOSE(MONTH(FY20_Published35[[#This Row],[LNTP (6010)]]),3,3,3,4,4,4,1,1,1,2,2,2)</f>
        <v>Q1</v>
      </c>
      <c r="M123" s="42" t="s">
        <v>564</v>
      </c>
      <c r="N123" s="39" t="s">
        <v>809</v>
      </c>
      <c r="O123" s="39" t="s">
        <v>568</v>
      </c>
      <c r="P123" s="51" t="s">
        <v>593</v>
      </c>
    </row>
    <row r="124" spans="1:16">
      <c r="A124" s="34" t="s">
        <v>361</v>
      </c>
      <c r="B124" s="32" t="s">
        <v>931</v>
      </c>
      <c r="C124" s="32" t="s">
        <v>319</v>
      </c>
      <c r="D124" s="32" t="s">
        <v>0</v>
      </c>
      <c r="E124" s="46">
        <v>1969144.99803086</v>
      </c>
      <c r="F124" s="46">
        <v>2730144.9975606599</v>
      </c>
      <c r="G124" s="59">
        <v>44153</v>
      </c>
      <c r="H124" s="38" t="str">
        <f>"FY"&amp;RIGHT(YEAR(DATE(YEAR(FY20_Published35[[#This Row],[Contract Bid - Start (5010)]]),MONTH(FY20_Published35[[#This Row],[Contract Bid - Start (5010)]])+(7-1),1)),2)</f>
        <v>FY21</v>
      </c>
      <c r="I124" s="14" t="str">
        <f>"Q"&amp;CHOOSE(MONTH(FY20_Published35[[#This Row],[Contract Bid - Start (5010)]]),3,3,3,4,4,4,1,1,1,2,2,2)</f>
        <v>Q2</v>
      </c>
      <c r="J124" s="59">
        <v>44341</v>
      </c>
      <c r="K124" s="38" t="str">
        <f>"FY"&amp;RIGHT(YEAR(DATE(YEAR(FY20_Published35[[#This Row],[LNTP (6010)]]),MONTH(FY20_Published35[[#This Row],[LNTP (6010)]])+(7-1),1)),2)</f>
        <v>FY21</v>
      </c>
      <c r="L124" s="14" t="str">
        <f>"Q"&amp;CHOOSE(MONTH(FY20_Published35[[#This Row],[LNTP (6010)]]),3,3,3,4,4,4,1,1,1,2,2,2)</f>
        <v>Q4</v>
      </c>
      <c r="M124" s="42" t="s">
        <v>564</v>
      </c>
      <c r="N124" s="39" t="s">
        <v>809</v>
      </c>
      <c r="O124" s="39" t="s">
        <v>568</v>
      </c>
      <c r="P124" s="51" t="s">
        <v>659</v>
      </c>
    </row>
    <row r="125" spans="1:16">
      <c r="A125" s="37" t="s">
        <v>439</v>
      </c>
      <c r="B125" s="32" t="s">
        <v>932</v>
      </c>
      <c r="C125" s="32" t="s">
        <v>319</v>
      </c>
      <c r="D125" s="32" t="s">
        <v>0</v>
      </c>
      <c r="E125" s="46">
        <v>2504999.9969029101</v>
      </c>
      <c r="F125" s="46">
        <v>4274120.9939695001</v>
      </c>
      <c r="G125" s="59">
        <v>44071</v>
      </c>
      <c r="H125" s="38" t="str">
        <f>"FY"&amp;RIGHT(YEAR(DATE(YEAR(FY20_Published35[[#This Row],[Contract Bid - Start (5010)]]),MONTH(FY20_Published35[[#This Row],[Contract Bid - Start (5010)]])+(7-1),1)),2)</f>
        <v>FY21</v>
      </c>
      <c r="I125" s="14" t="str">
        <f>"Q"&amp;CHOOSE(MONTH(FY20_Published35[[#This Row],[Contract Bid - Start (5010)]]),3,3,3,4,4,4,1,1,1,2,2,2)</f>
        <v>Q1</v>
      </c>
      <c r="J125" s="59">
        <v>44263</v>
      </c>
      <c r="K125" s="38" t="str">
        <f>"FY"&amp;RIGHT(YEAR(DATE(YEAR(FY20_Published35[[#This Row],[LNTP (6010)]]),MONTH(FY20_Published35[[#This Row],[LNTP (6010)]])+(7-1),1)),2)</f>
        <v>FY21</v>
      </c>
      <c r="L125" s="14" t="str">
        <f>"Q"&amp;CHOOSE(MONTH(FY20_Published35[[#This Row],[LNTP (6010)]]),3,3,3,4,4,4,1,1,1,2,2,2)</f>
        <v>Q3</v>
      </c>
      <c r="M125" s="42" t="s">
        <v>564</v>
      </c>
      <c r="N125" s="39" t="s">
        <v>809</v>
      </c>
      <c r="O125" s="39" t="s">
        <v>568</v>
      </c>
      <c r="P125" s="51" t="s">
        <v>598</v>
      </c>
    </row>
    <row r="126" spans="1:16">
      <c r="A126" s="37" t="s">
        <v>494</v>
      </c>
      <c r="B126" s="32" t="s">
        <v>933</v>
      </c>
      <c r="C126" s="32" t="s">
        <v>319</v>
      </c>
      <c r="D126" s="32" t="s">
        <v>0</v>
      </c>
      <c r="E126" s="46">
        <v>1066999.9986808</v>
      </c>
      <c r="F126" s="46">
        <v>1881792.99722035</v>
      </c>
      <c r="G126" s="59">
        <v>44071</v>
      </c>
      <c r="H126" s="38" t="str">
        <f>"FY"&amp;RIGHT(YEAR(DATE(YEAR(FY20_Published35[[#This Row],[Contract Bid - Start (5010)]]),MONTH(FY20_Published35[[#This Row],[Contract Bid - Start (5010)]])+(7-1),1)),2)</f>
        <v>FY21</v>
      </c>
      <c r="I126" s="14" t="str">
        <f>"Q"&amp;CHOOSE(MONTH(FY20_Published35[[#This Row],[Contract Bid - Start (5010)]]),3,3,3,4,4,4,1,1,1,2,2,2)</f>
        <v>Q1</v>
      </c>
      <c r="J126" s="59">
        <v>44263</v>
      </c>
      <c r="K126" s="38" t="str">
        <f>"FY"&amp;RIGHT(YEAR(DATE(YEAR(FY20_Published35[[#This Row],[LNTP (6010)]]),MONTH(FY20_Published35[[#This Row],[LNTP (6010)]])+(7-1),1)),2)</f>
        <v>FY21</v>
      </c>
      <c r="L126" s="14" t="str">
        <f>"Q"&amp;CHOOSE(MONTH(FY20_Published35[[#This Row],[LNTP (6010)]]),3,3,3,4,4,4,1,1,1,2,2,2)</f>
        <v>Q3</v>
      </c>
      <c r="M126" s="42" t="s">
        <v>564</v>
      </c>
      <c r="N126" s="39" t="s">
        <v>809</v>
      </c>
      <c r="O126" s="39" t="s">
        <v>568</v>
      </c>
      <c r="P126" s="51" t="s">
        <v>598</v>
      </c>
    </row>
    <row r="127" spans="1:16">
      <c r="A127" s="34" t="s">
        <v>46</v>
      </c>
      <c r="B127" s="32" t="s">
        <v>934</v>
      </c>
      <c r="C127" s="32" t="s">
        <v>319</v>
      </c>
      <c r="D127" s="32" t="s">
        <v>0</v>
      </c>
      <c r="E127" s="46">
        <v>1519563.99968227</v>
      </c>
      <c r="F127" s="46">
        <v>2330563.99948799</v>
      </c>
      <c r="G127" s="59">
        <v>43972</v>
      </c>
      <c r="H127" s="55" t="s">
        <v>556</v>
      </c>
      <c r="I127" s="56" t="s">
        <v>245</v>
      </c>
      <c r="J127" s="59">
        <v>44154</v>
      </c>
      <c r="K127" s="55" t="s">
        <v>557</v>
      </c>
      <c r="L127" s="56" t="s">
        <v>246</v>
      </c>
      <c r="M127" s="42" t="s">
        <v>564</v>
      </c>
      <c r="N127" s="39" t="s">
        <v>809</v>
      </c>
      <c r="O127" s="39" t="s">
        <v>568</v>
      </c>
      <c r="P127" s="51" t="s">
        <v>656</v>
      </c>
    </row>
    <row r="128" spans="1:16">
      <c r="A128" s="34" t="s">
        <v>353</v>
      </c>
      <c r="B128" s="32" t="s">
        <v>935</v>
      </c>
      <c r="C128" s="32" t="s">
        <v>319</v>
      </c>
      <c r="D128" s="32" t="s">
        <v>241</v>
      </c>
      <c r="E128" s="46">
        <v>767499.99953949999</v>
      </c>
      <c r="F128" s="46">
        <v>1310499.9989112599</v>
      </c>
      <c r="G128" s="59">
        <v>44069</v>
      </c>
      <c r="H128" s="38" t="str">
        <f>"FY"&amp;RIGHT(YEAR(DATE(YEAR(FY20_Published35[[#This Row],[Contract Bid - Start (5010)]]),MONTH(FY20_Published35[[#This Row],[Contract Bid - Start (5010)]])+(7-1),1)),2)</f>
        <v>FY21</v>
      </c>
      <c r="I128" s="14" t="str">
        <f>"Q"&amp;CHOOSE(MONTH(FY20_Published35[[#This Row],[Contract Bid - Start (5010)]]),3,3,3,4,4,4,1,1,1,2,2,2)</f>
        <v>Q1</v>
      </c>
      <c r="J128" s="59">
        <v>44264</v>
      </c>
      <c r="K128" s="38" t="str">
        <f>"FY"&amp;RIGHT(YEAR(DATE(YEAR(FY20_Published35[[#This Row],[LNTP (6010)]]),MONTH(FY20_Published35[[#This Row],[LNTP (6010)]])+(7-1),1)),2)</f>
        <v>FY21</v>
      </c>
      <c r="L128" s="14" t="str">
        <f>"Q"&amp;CHOOSE(MONTH(FY20_Published35[[#This Row],[LNTP (6010)]]),3,3,3,4,4,4,1,1,1,2,2,2)</f>
        <v>Q3</v>
      </c>
      <c r="M128" s="42" t="s">
        <v>564</v>
      </c>
      <c r="N128" s="39" t="s">
        <v>809</v>
      </c>
      <c r="O128" s="39" t="s">
        <v>568</v>
      </c>
      <c r="P128" s="51" t="s">
        <v>656</v>
      </c>
    </row>
    <row r="129" spans="1:16">
      <c r="A129" s="34" t="s">
        <v>44</v>
      </c>
      <c r="B129" s="32" t="s">
        <v>936</v>
      </c>
      <c r="C129" s="32" t="s">
        <v>319</v>
      </c>
      <c r="D129" s="32" t="s">
        <v>0</v>
      </c>
      <c r="E129" s="46">
        <v>1224349.99959188</v>
      </c>
      <c r="F129" s="46">
        <v>2567314.8993882402</v>
      </c>
      <c r="G129" s="59">
        <v>43945</v>
      </c>
      <c r="H129" s="55" t="s">
        <v>556</v>
      </c>
      <c r="I129" s="56" t="s">
        <v>245</v>
      </c>
      <c r="J129" s="59">
        <v>44068</v>
      </c>
      <c r="K129" s="55" t="s">
        <v>557</v>
      </c>
      <c r="L129" s="56" t="s">
        <v>246</v>
      </c>
      <c r="M129" s="42" t="s">
        <v>564</v>
      </c>
      <c r="N129" s="39" t="s">
        <v>809</v>
      </c>
      <c r="O129" s="39" t="s">
        <v>568</v>
      </c>
      <c r="P129" s="51" t="s">
        <v>593</v>
      </c>
    </row>
    <row r="130" spans="1:16">
      <c r="A130" s="34" t="s">
        <v>329</v>
      </c>
      <c r="B130" s="32" t="s">
        <v>937</v>
      </c>
      <c r="C130" s="32" t="s">
        <v>319</v>
      </c>
      <c r="D130" s="32" t="s">
        <v>0</v>
      </c>
      <c r="E130" s="46">
        <v>173937.99975811099</v>
      </c>
      <c r="F130" s="46">
        <v>309956.999742196</v>
      </c>
      <c r="G130" s="59">
        <v>44165</v>
      </c>
      <c r="H130" s="38" t="str">
        <f>"FY"&amp;RIGHT(YEAR(DATE(YEAR(FY20_Published35[[#This Row],[Contract Bid - Start (5010)]]),MONTH(FY20_Published35[[#This Row],[Contract Bid - Start (5010)]])+(7-1),1)),2)</f>
        <v>FY21</v>
      </c>
      <c r="I130" s="14" t="str">
        <f>"Q"&amp;CHOOSE(MONTH(FY20_Published35[[#This Row],[Contract Bid - Start (5010)]]),3,3,3,4,4,4,1,1,1,2,2,2)</f>
        <v>Q2</v>
      </c>
      <c r="J130" s="59">
        <v>44316</v>
      </c>
      <c r="K130" s="38" t="str">
        <f>"FY"&amp;RIGHT(YEAR(DATE(YEAR(FY20_Published35[[#This Row],[LNTP (6010)]]),MONTH(FY20_Published35[[#This Row],[LNTP (6010)]])+(7-1),1)),2)</f>
        <v>FY21</v>
      </c>
      <c r="L130" s="14" t="str">
        <f>"Q"&amp;CHOOSE(MONTH(FY20_Published35[[#This Row],[LNTP (6010)]]),3,3,3,4,4,4,1,1,1,2,2,2)</f>
        <v>Q4</v>
      </c>
      <c r="M130" s="42" t="s">
        <v>565</v>
      </c>
      <c r="N130" s="39" t="s">
        <v>809</v>
      </c>
      <c r="O130" s="39" t="s">
        <v>568</v>
      </c>
      <c r="P130" s="51" t="s">
        <v>601</v>
      </c>
    </row>
    <row r="131" spans="1:16">
      <c r="A131" s="37" t="s">
        <v>41</v>
      </c>
      <c r="B131" s="32" t="s">
        <v>938</v>
      </c>
      <c r="C131" s="32" t="s">
        <v>831</v>
      </c>
      <c r="D131" s="32" t="s">
        <v>0</v>
      </c>
      <c r="E131" s="46">
        <v>26500000</v>
      </c>
      <c r="F131" s="46">
        <v>34450000</v>
      </c>
      <c r="G131" s="59">
        <v>44194</v>
      </c>
      <c r="H131" s="38" t="str">
        <f>"FY"&amp;RIGHT(YEAR(DATE(YEAR(FY20_Published35[[#This Row],[Contract Bid - Start (5010)]]),MONTH(FY20_Published35[[#This Row],[Contract Bid - Start (5010)]])+(7-1),1)),2)</f>
        <v>FY21</v>
      </c>
      <c r="I131" s="14" t="str">
        <f>"Q"&amp;CHOOSE(MONTH(FY20_Published35[[#This Row],[Contract Bid - Start (5010)]]),3,3,3,4,4,4,1,1,1,2,2,2)</f>
        <v>Q2</v>
      </c>
      <c r="J131" s="59">
        <v>44354</v>
      </c>
      <c r="K131" s="38" t="str">
        <f>"FY"&amp;RIGHT(YEAR(DATE(YEAR(FY20_Published35[[#This Row],[LNTP (6010)]]),MONTH(FY20_Published35[[#This Row],[LNTP (6010)]])+(7-1),1)),2)</f>
        <v>FY21</v>
      </c>
      <c r="L131" s="14" t="str">
        <f>"Q"&amp;CHOOSE(MONTH(FY20_Published35[[#This Row],[LNTP (6010)]]),3,3,3,4,4,4,1,1,1,2,2,2)</f>
        <v>Q4</v>
      </c>
      <c r="M131" s="42" t="e">
        <v>#N/A</v>
      </c>
      <c r="N131" s="39" t="s">
        <v>809</v>
      </c>
      <c r="O131" s="39" t="s">
        <v>568</v>
      </c>
      <c r="P131" s="51" t="s">
        <v>576</v>
      </c>
    </row>
    <row r="132" spans="1:16">
      <c r="A132" s="37" t="s">
        <v>40</v>
      </c>
      <c r="B132" s="32" t="s">
        <v>211</v>
      </c>
      <c r="C132" s="32" t="s">
        <v>831</v>
      </c>
      <c r="D132" s="32" t="s">
        <v>0</v>
      </c>
      <c r="E132" s="46">
        <v>30109800</v>
      </c>
      <c r="F132" s="46">
        <v>39956000</v>
      </c>
      <c r="G132" s="59">
        <v>44176</v>
      </c>
      <c r="H132" s="38" t="str">
        <f>"FY"&amp;RIGHT(YEAR(DATE(YEAR(FY20_Published35[[#This Row],[Contract Bid - Start (5010)]]),MONTH(FY20_Published35[[#This Row],[Contract Bid - Start (5010)]])+(7-1),1)),2)</f>
        <v>FY21</v>
      </c>
      <c r="I132" s="14" t="str">
        <f>"Q"&amp;CHOOSE(MONTH(FY20_Published35[[#This Row],[Contract Bid - Start (5010)]]),3,3,3,4,4,4,1,1,1,2,2,2)</f>
        <v>Q2</v>
      </c>
      <c r="J132" s="59">
        <v>44354</v>
      </c>
      <c r="K132" s="38" t="str">
        <f>"FY"&amp;RIGHT(YEAR(DATE(YEAR(FY20_Published35[[#This Row],[LNTP (6010)]]),MONTH(FY20_Published35[[#This Row],[LNTP (6010)]])+(7-1),1)),2)</f>
        <v>FY21</v>
      </c>
      <c r="L132" s="14" t="str">
        <f>"Q"&amp;CHOOSE(MONTH(FY20_Published35[[#This Row],[LNTP (6010)]]),3,3,3,4,4,4,1,1,1,2,2,2)</f>
        <v>Q4</v>
      </c>
      <c r="M132" s="42" t="e">
        <v>#N/A</v>
      </c>
      <c r="N132" s="39" t="s">
        <v>809</v>
      </c>
      <c r="O132" s="39" t="s">
        <v>568</v>
      </c>
      <c r="P132" s="51" t="s">
        <v>576</v>
      </c>
    </row>
    <row r="133" spans="1:16">
      <c r="A133" s="34" t="s">
        <v>539</v>
      </c>
      <c r="B133" s="32" t="s">
        <v>939</v>
      </c>
      <c r="C133" s="32" t="s">
        <v>267</v>
      </c>
      <c r="D133" s="32" t="s">
        <v>0</v>
      </c>
      <c r="E133" s="46">
        <v>4330300</v>
      </c>
      <c r="F133" s="46">
        <v>6718400</v>
      </c>
      <c r="G133" s="59">
        <v>44226</v>
      </c>
      <c r="H133" s="38" t="str">
        <f>"FY"&amp;RIGHT(YEAR(DATE(YEAR(FY20_Published35[[#This Row],[Contract Bid - Start (5010)]]),MONTH(FY20_Published35[[#This Row],[Contract Bid - Start (5010)]])+(7-1),1)),2)</f>
        <v>FY21</v>
      </c>
      <c r="I133" s="14" t="str">
        <f>"Q"&amp;CHOOSE(MONTH(FY20_Published35[[#This Row],[Contract Bid - Start (5010)]]),3,3,3,4,4,4,1,1,1,2,2,2)</f>
        <v>Q3</v>
      </c>
      <c r="J133" s="59">
        <v>44348</v>
      </c>
      <c r="K133" s="38" t="str">
        <f>"FY"&amp;RIGHT(YEAR(DATE(YEAR(FY20_Published35[[#This Row],[LNTP (6010)]]),MONTH(FY20_Published35[[#This Row],[LNTP (6010)]])+(7-1),1)),2)</f>
        <v>FY21</v>
      </c>
      <c r="L133" s="14" t="str">
        <f>"Q"&amp;CHOOSE(MONTH(FY20_Published35[[#This Row],[LNTP (6010)]]),3,3,3,4,4,4,1,1,1,2,2,2)</f>
        <v>Q4</v>
      </c>
      <c r="M133" s="42" t="s">
        <v>565</v>
      </c>
      <c r="N133" s="39" t="s">
        <v>809</v>
      </c>
      <c r="O133" s="39" t="s">
        <v>568</v>
      </c>
      <c r="P133" s="51" t="s">
        <v>601</v>
      </c>
    </row>
    <row r="134" spans="1:16">
      <c r="A134" s="37" t="s">
        <v>38</v>
      </c>
      <c r="B134" s="32" t="s">
        <v>940</v>
      </c>
      <c r="C134" s="32" t="s">
        <v>264</v>
      </c>
      <c r="D134" s="32" t="s">
        <v>0</v>
      </c>
      <c r="E134" s="46">
        <v>14699999.944995301</v>
      </c>
      <c r="F134" s="46">
        <v>21044999.9380363</v>
      </c>
      <c r="G134" s="59">
        <v>44043</v>
      </c>
      <c r="H134" s="38" t="str">
        <f>"FY"&amp;RIGHT(YEAR(DATE(YEAR(FY20_Published35[[#This Row],[Contract Bid - Start (5010)]]),MONTH(FY20_Published35[[#This Row],[Contract Bid - Start (5010)]])+(7-1),1)),2)</f>
        <v>FY21</v>
      </c>
      <c r="I134" s="14" t="str">
        <f>"Q"&amp;CHOOSE(MONTH(FY20_Published35[[#This Row],[Contract Bid - Start (5010)]]),3,3,3,4,4,4,1,1,1,2,2,2)</f>
        <v>Q1</v>
      </c>
      <c r="J134" s="59">
        <v>44196</v>
      </c>
      <c r="K134" s="38" t="str">
        <f>"FY"&amp;RIGHT(YEAR(DATE(YEAR(FY20_Published35[[#This Row],[LNTP (6010)]]),MONTH(FY20_Published35[[#This Row],[LNTP (6010)]])+(7-1),1)),2)</f>
        <v>FY21</v>
      </c>
      <c r="L134" s="14" t="str">
        <f>"Q"&amp;CHOOSE(MONTH(FY20_Published35[[#This Row],[LNTP (6010)]]),3,3,3,4,4,4,1,1,1,2,2,2)</f>
        <v>Q2</v>
      </c>
      <c r="M134" s="42" t="s">
        <v>564</v>
      </c>
      <c r="N134" s="39" t="s">
        <v>809</v>
      </c>
      <c r="O134" s="39" t="s">
        <v>568</v>
      </c>
      <c r="P134" s="51" t="s">
        <v>596</v>
      </c>
    </row>
    <row r="135" spans="1:16">
      <c r="A135" s="37" t="s">
        <v>37</v>
      </c>
      <c r="B135" s="32" t="s">
        <v>941</v>
      </c>
      <c r="C135" s="32" t="s">
        <v>791</v>
      </c>
      <c r="D135" s="32" t="s">
        <v>0</v>
      </c>
      <c r="E135" s="46">
        <v>13000000</v>
      </c>
      <c r="F135" s="46">
        <v>15000000</v>
      </c>
      <c r="G135" s="59">
        <v>43739</v>
      </c>
      <c r="H135" s="38" t="str">
        <f>"FY"&amp;RIGHT(YEAR(DATE(YEAR(FY20_Published35[[#This Row],[Contract Bid - Start (5010)]]),MONTH(FY20_Published35[[#This Row],[Contract Bid - Start (5010)]])+(7-1),1)),2)</f>
        <v>FY20</v>
      </c>
      <c r="I135" s="14" t="str">
        <f>"Q"&amp;CHOOSE(MONTH(FY20_Published35[[#This Row],[Contract Bid - Start (5010)]]),3,3,3,4,4,4,1,1,1,2,2,2)</f>
        <v>Q2</v>
      </c>
      <c r="J135" s="59">
        <v>44117</v>
      </c>
      <c r="K135" s="38" t="str">
        <f>"FY"&amp;RIGHT(YEAR(DATE(YEAR(FY20_Published35[[#This Row],[LNTP (6010)]]),MONTH(FY20_Published35[[#This Row],[LNTP (6010)]])+(7-1),1)),2)</f>
        <v>FY21</v>
      </c>
      <c r="L135" s="14" t="str">
        <f>"Q"&amp;CHOOSE(MONTH(FY20_Published35[[#This Row],[LNTP (6010)]]),3,3,3,4,4,4,1,1,1,2,2,2)</f>
        <v>Q2</v>
      </c>
      <c r="M135" s="42" t="s">
        <v>564</v>
      </c>
      <c r="N135" s="39" t="s">
        <v>809</v>
      </c>
      <c r="O135" s="39" t="s">
        <v>568</v>
      </c>
      <c r="P135" s="51" t="s">
        <v>798</v>
      </c>
    </row>
    <row r="136" spans="1:16">
      <c r="A136" s="37" t="s">
        <v>580</v>
      </c>
      <c r="B136" s="32" t="s">
        <v>942</v>
      </c>
      <c r="C136" s="65" t="s">
        <v>943</v>
      </c>
      <c r="D136" s="65" t="s">
        <v>261</v>
      </c>
      <c r="E136" s="46">
        <v>1500000</v>
      </c>
      <c r="F136" s="46">
        <v>2000000</v>
      </c>
      <c r="G136" s="42">
        <v>44196</v>
      </c>
      <c r="H136" s="38" t="str">
        <f>"FY"&amp;RIGHT(YEAR(DATE(YEAR(FY20_Published35[[#This Row],[Contract Bid - Start (5010)]]),MONTH(FY20_Published35[[#This Row],[Contract Bid - Start (5010)]])+(7-1),1)),2)</f>
        <v>FY21</v>
      </c>
      <c r="I136" s="32" t="str">
        <f>"Q"&amp;CHOOSE(MONTH(FY20_Published35[[#This Row],[Contract Bid - Start (5010)]]),3,3,3,4,4,4,1,1,1,2,2,2)</f>
        <v>Q2</v>
      </c>
      <c r="J136" s="50">
        <v>44196</v>
      </c>
      <c r="K136" s="38" t="str">
        <f>"FY"&amp;RIGHT(YEAR(DATE(YEAR(FY20_Published35[[#This Row],[LNTP (6010)]]),MONTH(FY20_Published35[[#This Row],[LNTP (6010)]])+(7-1),1)),2)</f>
        <v>FY21</v>
      </c>
      <c r="L136" s="32" t="str">
        <f>"Q"&amp;CHOOSE(MONTH(FY20_Published35[[#This Row],[LNTP (6010)]]),3,3,3,4,4,4,1,1,1,2,2,2)</f>
        <v>Q2</v>
      </c>
      <c r="M136" s="82" t="e">
        <v>#N/A</v>
      </c>
      <c r="N136" s="83" t="s">
        <v>809</v>
      </c>
      <c r="O136" s="39" t="s">
        <v>568</v>
      </c>
      <c r="P136" s="85" t="s">
        <v>948</v>
      </c>
    </row>
    <row r="137" spans="1:16">
      <c r="A137" s="37" t="s">
        <v>581</v>
      </c>
      <c r="B137" s="32" t="s">
        <v>944</v>
      </c>
      <c r="C137" s="65" t="s">
        <v>943</v>
      </c>
      <c r="D137" s="65" t="s">
        <v>0</v>
      </c>
      <c r="E137" s="46">
        <v>6000000</v>
      </c>
      <c r="F137" s="46">
        <v>8000000</v>
      </c>
      <c r="G137" s="42">
        <v>44469</v>
      </c>
      <c r="H137" s="38" t="str">
        <f>"FY"&amp;RIGHT(YEAR(DATE(YEAR(FY20_Published35[[#This Row],[Contract Bid - Start (5010)]]),MONTH(FY20_Published35[[#This Row],[Contract Bid - Start (5010)]])+(7-1),1)),2)</f>
        <v>FY22</v>
      </c>
      <c r="I137" s="32" t="str">
        <f>"Q"&amp;CHOOSE(MONTH(FY20_Published35[[#This Row],[Contract Bid - Start (5010)]]),3,3,3,4,4,4,1,1,1,2,2,2)</f>
        <v>Q1</v>
      </c>
      <c r="J137" s="50">
        <v>44286</v>
      </c>
      <c r="K137" s="38" t="str">
        <f>"FY"&amp;RIGHT(YEAR(DATE(YEAR(FY20_Published35[[#This Row],[LNTP (6010)]]),MONTH(FY20_Published35[[#This Row],[LNTP (6010)]])+(7-1),1)),2)</f>
        <v>FY21</v>
      </c>
      <c r="L137" s="32" t="str">
        <f>"Q"&amp;CHOOSE(MONTH(FY20_Published35[[#This Row],[LNTP (6010)]]),3,3,3,4,4,4,1,1,1,2,2,2)</f>
        <v>Q3</v>
      </c>
      <c r="M137" s="82" t="e">
        <v>#N/A</v>
      </c>
      <c r="N137" s="83" t="s">
        <v>809</v>
      </c>
      <c r="O137" s="39" t="s">
        <v>568</v>
      </c>
      <c r="P137" s="85" t="s">
        <v>948</v>
      </c>
    </row>
    <row r="138" spans="1:16">
      <c r="A138" s="20"/>
      <c r="B138" s="20"/>
      <c r="C138" s="21"/>
      <c r="D138" s="21"/>
      <c r="E138" s="22" t="e">
        <f>SUBTOTAL(109,FY20_Published35[Estimated Total Contract Cost ($)])</f>
        <v>#N/A</v>
      </c>
      <c r="F138" s="22" t="e">
        <f>SUBTOTAL(109,FY20_Published35[Estimated Total Project Cost ($)])</f>
        <v>#N/A</v>
      </c>
      <c r="G138" s="43"/>
      <c r="H138" s="23"/>
      <c r="I138" s="24"/>
      <c r="J138" s="43"/>
      <c r="K138" s="23"/>
      <c r="L138" s="24"/>
    </row>
  </sheetData>
  <conditionalFormatting sqref="H1:H1048576">
    <cfRule type="cellIs" dxfId="23" priority="6" operator="equal">
      <formula>"FY20"</formula>
    </cfRule>
  </conditionalFormatting>
  <conditionalFormatting sqref="K1:K1048576">
    <cfRule type="cellIs" dxfId="22" priority="5" operator="equal">
      <formula>"FY20"</formula>
    </cfRule>
  </conditionalFormatting>
  <conditionalFormatting sqref="B2:B137">
    <cfRule type="duplicateValues" dxfId="21" priority="1706"/>
  </conditionalFormatting>
  <conditionalFormatting sqref="A2:A137">
    <cfRule type="duplicateValues" dxfId="20" priority="1708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6669401-ac95-4c05-a773-36c1d16ba1a2"/>
    <ds:schemaRef ds:uri="http://purl.org/dc/elements/1.1/"/>
    <ds:schemaRef ds:uri="http://schemas.microsoft.com/office/2006/metadata/properties"/>
    <ds:schemaRef ds:uri="http://schemas.microsoft.com/office/infopath/2007/PartnerControls"/>
    <ds:schemaRef ds:uri="d4ae8643-da03-4dff-acd9-79ddbc8952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Forecast of Projects</vt:lpstr>
      <vt:lpstr>Summary Table</vt:lpstr>
      <vt:lpstr>Sheet1</vt:lpstr>
      <vt:lpstr>Progress</vt:lpstr>
      <vt:lpstr>Not on FY21 Award List-hide</vt:lpstr>
      <vt:lpstr>On FY21 Award List-hide</vt:lpstr>
      <vt:lpstr>'Forecast of Projects'!Print_Titles</vt:lpstr>
      <vt:lpstr>'Not on FY21 Award List-hide'!Print_Titles</vt:lpstr>
      <vt:lpstr>'On FY21 Award List-hide'!Print_Titles</vt:lpstr>
      <vt:lpstr>Progress!Print_Titles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2020-07-01T23:07:09Z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