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hidePivotFieldList="1"/>
  <mc:AlternateContent xmlns:mc="http://schemas.openxmlformats.org/markup-compatibility/2006">
    <mc:Choice Requires="x15">
      <x15ac:absPath xmlns:x15ac="http://schemas.microsoft.com/office/spreadsheetml/2010/11/ac" url="/Users/dbrabon/Downloads/"/>
    </mc:Choice>
  </mc:AlternateContent>
  <xr:revisionPtr revIDLastSave="0" documentId="8_{AF42A0B7-85DD-1D47-A1D9-D9FFD0D9499D}" xr6:coauthVersionLast="46" xr6:coauthVersionMax="46" xr10:uidLastSave="{00000000-0000-0000-0000-000000000000}"/>
  <bookViews>
    <workbookView xWindow="0" yWindow="500" windowWidth="28800" windowHeight="16380" tabRatio="499" xr2:uid="{00000000-000D-0000-FFFF-FFFF00000000}"/>
  </bookViews>
  <sheets>
    <sheet name="Forecast of Projects" sheetId="15" r:id="rId1"/>
    <sheet name="Summary Table" sheetId="16" r:id="rId2"/>
    <sheet name="Sheet1" sheetId="14" state="hidden" r:id="rId3"/>
    <sheet name="Progress" sheetId="13" state="hidden" r:id="rId4"/>
    <sheet name="Not on FY21 Award List-hide" sheetId="12" state="hidden" r:id="rId5"/>
    <sheet name="On FY21 Award List-hide" sheetId="10" state="hidden" r:id="rId6"/>
    <sheet name="ESRI_MAPINFO_SHEET" sheetId="2" state="veryHidden" r:id="rId7"/>
  </sheets>
  <externalReferences>
    <externalReference r:id="rId8"/>
  </externalReferences>
  <definedNames>
    <definedName name="_xlnm._FilterDatabase" localSheetId="0" hidden="1">'Forecast of Projects'!$A$1:$H$11</definedName>
    <definedName name="_xlnm._FilterDatabase" localSheetId="4" hidden="1">'Not on FY21 Award List-hide'!$A$1:$F$1</definedName>
    <definedName name="_xlnm._FilterDatabase" localSheetId="5" hidden="1">'On FY21 Award List-hide'!$A$1:$F$1</definedName>
    <definedName name="_xlnm._FilterDatabase" localSheetId="3" hidden="1">Progress!$A$1:$F$1</definedName>
    <definedName name="_xlnm.Print_Titles" localSheetId="0">'Forecast of Projects'!$1:$1</definedName>
    <definedName name="_xlnm.Print_Titles" localSheetId="4">'Not on FY21 Award List-hide'!$1:$1</definedName>
    <definedName name="_xlnm.Print_Titles" localSheetId="5">'On FY21 Award List-hide'!$1:$1</definedName>
    <definedName name="_xlnm.Print_Titles" localSheetId="3">Progress!$1:$1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5" l="1"/>
  <c r="A30" i="15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4" i="15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" i="15"/>
  <c r="M3" i="15"/>
  <c r="M10" i="15"/>
  <c r="M4" i="15"/>
  <c r="M5" i="15"/>
  <c r="M7" i="15"/>
  <c r="M8" i="15"/>
  <c r="M11" i="15"/>
  <c r="M12" i="15"/>
  <c r="M13" i="15"/>
  <c r="M14" i="15"/>
  <c r="M15" i="15"/>
  <c r="M16" i="15"/>
  <c r="M17" i="15"/>
  <c r="M18" i="15"/>
  <c r="M6" i="15"/>
  <c r="M19" i="15"/>
  <c r="M9" i="15"/>
  <c r="M2" i="15"/>
  <c r="M20" i="15"/>
  <c r="M21" i="15"/>
  <c r="M22" i="15"/>
  <c r="M23" i="15"/>
  <c r="M35" i="15"/>
  <c r="M36" i="15"/>
  <c r="M24" i="15"/>
  <c r="M40" i="15"/>
  <c r="M37" i="15"/>
  <c r="M27" i="15"/>
  <c r="M28" i="15"/>
  <c r="M29" i="15"/>
  <c r="M30" i="15"/>
  <c r="M38" i="15"/>
  <c r="M39" i="15"/>
  <c r="M25" i="15"/>
  <c r="M26" i="15"/>
  <c r="M31" i="15"/>
  <c r="M32" i="15"/>
  <c r="M33" i="15"/>
  <c r="M34" i="15"/>
  <c r="M49" i="15"/>
  <c r="M43" i="15"/>
  <c r="M50" i="15"/>
  <c r="M63" i="15"/>
  <c r="M64" i="15"/>
  <c r="M65" i="15"/>
  <c r="M66" i="15"/>
  <c r="M62" i="15"/>
  <c r="M51" i="15"/>
  <c r="M67" i="15"/>
  <c r="M68" i="15"/>
  <c r="M52" i="15"/>
  <c r="M53" i="15"/>
  <c r="M54" i="15"/>
  <c r="M55" i="15"/>
  <c r="M56" i="15"/>
  <c r="M44" i="15"/>
  <c r="M57" i="15"/>
  <c r="M58" i="15"/>
  <c r="M59" i="15"/>
  <c r="M60" i="15"/>
  <c r="M45" i="15"/>
  <c r="M69" i="15"/>
  <c r="M61" i="15"/>
  <c r="M46" i="15"/>
  <c r="M47" i="15"/>
  <c r="M48" i="15"/>
  <c r="M41" i="15"/>
  <c r="M42" i="15"/>
  <c r="M120" i="15"/>
  <c r="M76" i="15"/>
  <c r="M77" i="15"/>
  <c r="M78" i="15"/>
  <c r="M121" i="15"/>
  <c r="M79" i="15"/>
  <c r="M80" i="15"/>
  <c r="M91" i="15"/>
  <c r="M92" i="15"/>
  <c r="M81" i="15"/>
  <c r="M93" i="15"/>
  <c r="M94" i="15"/>
  <c r="M95" i="15"/>
  <c r="M122" i="15"/>
  <c r="M71" i="15"/>
  <c r="M72" i="15"/>
  <c r="M119" i="15"/>
  <c r="M82" i="15"/>
  <c r="M96" i="15"/>
  <c r="M97" i="15"/>
  <c r="M83" i="15"/>
  <c r="M84" i="15"/>
  <c r="M85" i="15"/>
  <c r="M86" i="15"/>
  <c r="M98" i="15"/>
  <c r="M99" i="15"/>
  <c r="M100" i="15"/>
  <c r="M73" i="15"/>
  <c r="M74" i="15"/>
  <c r="M101" i="15"/>
  <c r="M123" i="15"/>
  <c r="M102" i="15"/>
  <c r="M103" i="15"/>
  <c r="M124" i="15"/>
  <c r="M104" i="15"/>
  <c r="M87" i="15"/>
  <c r="M105" i="15"/>
  <c r="M106" i="15"/>
  <c r="M125" i="15"/>
  <c r="M107" i="15"/>
  <c r="M108" i="15"/>
  <c r="M109" i="15"/>
  <c r="M110" i="15"/>
  <c r="M111" i="15"/>
  <c r="M112" i="15"/>
  <c r="M113" i="15"/>
  <c r="M126" i="15"/>
  <c r="M114" i="15"/>
  <c r="M127" i="15"/>
  <c r="M115" i="15"/>
  <c r="M128" i="15"/>
  <c r="M88" i="15"/>
  <c r="M89" i="15"/>
  <c r="M129" i="15"/>
  <c r="M116" i="15"/>
  <c r="M130" i="15"/>
  <c r="M75" i="15"/>
  <c r="M90" i="15"/>
  <c r="M131" i="15"/>
  <c r="M70" i="15"/>
  <c r="M117" i="15"/>
  <c r="M118" i="15"/>
  <c r="D133" i="15" l="1"/>
  <c r="B90" i="15"/>
  <c r="B130" i="15"/>
  <c r="B116" i="15"/>
  <c r="B129" i="15"/>
  <c r="B88" i="15"/>
  <c r="B128" i="15"/>
  <c r="B115" i="15"/>
  <c r="B127" i="15"/>
  <c r="B114" i="15"/>
  <c r="B126" i="15"/>
  <c r="B113" i="15"/>
  <c r="B112" i="15"/>
  <c r="B111" i="15"/>
  <c r="B109" i="15"/>
  <c r="B108" i="15"/>
  <c r="B107" i="15"/>
  <c r="B125" i="15"/>
  <c r="B106" i="15"/>
  <c r="B105" i="15"/>
  <c r="B87" i="15"/>
  <c r="B104" i="15"/>
  <c r="B124" i="15"/>
  <c r="B103" i="15"/>
  <c r="B102" i="15"/>
  <c r="B74" i="15"/>
  <c r="B73" i="15"/>
  <c r="B86" i="15"/>
  <c r="B85" i="15"/>
  <c r="B97" i="15"/>
  <c r="B96" i="15"/>
  <c r="B82" i="15"/>
  <c r="B119" i="15"/>
  <c r="B72" i="15"/>
  <c r="B71" i="15"/>
  <c r="B122" i="15"/>
  <c r="B95" i="15"/>
  <c r="B94" i="15"/>
  <c r="B92" i="15"/>
  <c r="B34" i="15"/>
  <c r="B25" i="15"/>
  <c r="B39" i="15"/>
  <c r="B29" i="15"/>
  <c r="B28" i="15"/>
  <c r="B27" i="15"/>
  <c r="B37" i="15"/>
  <c r="B40" i="15"/>
  <c r="B24" i="15"/>
  <c r="B23" i="15"/>
  <c r="B21" i="15"/>
  <c r="B20" i="15"/>
  <c r="B16" i="15"/>
  <c r="B15" i="15"/>
  <c r="B13" i="15"/>
  <c r="B17" i="15" l="1"/>
  <c r="B33" i="15"/>
  <c r="B11" i="15"/>
  <c r="B121" i="15"/>
  <c r="B7" i="15"/>
  <c r="B26" i="15"/>
  <c r="B65" i="15"/>
  <c r="B51" i="15"/>
  <c r="B68" i="15"/>
  <c r="B49" i="15"/>
  <c r="B54" i="15"/>
  <c r="B55" i="15"/>
  <c r="B44" i="15"/>
  <c r="B58" i="15"/>
  <c r="B46" i="15"/>
  <c r="B42" i="15"/>
  <c r="B76" i="15"/>
  <c r="B78" i="15"/>
  <c r="B31" i="15"/>
  <c r="B79" i="15"/>
  <c r="B50" i="15"/>
  <c r="B64" i="15"/>
  <c r="B66" i="15"/>
  <c r="B62" i="15"/>
  <c r="B52" i="15"/>
  <c r="B53" i="15"/>
  <c r="B43" i="15"/>
  <c r="B56" i="15"/>
  <c r="B57" i="15"/>
  <c r="B59" i="15"/>
  <c r="B120" i="15"/>
  <c r="B77" i="15"/>
  <c r="B5" i="15"/>
  <c r="B8" i="15"/>
  <c r="H132" i="13" l="1"/>
  <c r="I132" i="13"/>
  <c r="K132" i="13"/>
  <c r="L132" i="13"/>
  <c r="H131" i="13"/>
  <c r="K131" i="13"/>
  <c r="L131" i="13"/>
  <c r="H62" i="13"/>
  <c r="H63" i="13"/>
  <c r="K62" i="13"/>
  <c r="K63" i="13"/>
  <c r="L62" i="13"/>
  <c r="L63" i="13"/>
  <c r="H67" i="13"/>
  <c r="K67" i="13"/>
  <c r="L67" i="13"/>
  <c r="L96" i="12"/>
  <c r="K96" i="12"/>
  <c r="I96" i="12"/>
  <c r="H96" i="12"/>
  <c r="H130" i="13"/>
  <c r="K130" i="13"/>
  <c r="L130" i="13"/>
  <c r="I131" i="13" l="1"/>
  <c r="I62" i="13"/>
  <c r="I63" i="13"/>
  <c r="I67" i="13"/>
  <c r="I130" i="13"/>
  <c r="H42" i="13"/>
  <c r="I42" i="13"/>
  <c r="K42" i="13"/>
  <c r="L42" i="13"/>
  <c r="H125" i="13" l="1"/>
  <c r="I125" i="13"/>
  <c r="K125" i="13"/>
  <c r="L125" i="13"/>
  <c r="K33" i="13" l="1"/>
  <c r="K34" i="13"/>
  <c r="K38" i="13"/>
  <c r="I38" i="13"/>
  <c r="H34" i="13"/>
  <c r="H33" i="13"/>
  <c r="L34" i="13" l="1"/>
  <c r="L33" i="13"/>
  <c r="H38" i="13"/>
  <c r="I34" i="13"/>
  <c r="L38" i="13"/>
  <c r="I33" i="13"/>
  <c r="L129" i="13" l="1"/>
  <c r="K129" i="13"/>
  <c r="I129" i="13"/>
  <c r="H129" i="13"/>
  <c r="L128" i="13"/>
  <c r="K128" i="13"/>
  <c r="I128" i="13"/>
  <c r="H128" i="13"/>
  <c r="L113" i="13"/>
  <c r="K113" i="13"/>
  <c r="I113" i="13"/>
  <c r="H113" i="13"/>
  <c r="L99" i="13"/>
  <c r="K99" i="13"/>
  <c r="I99" i="13"/>
  <c r="H99" i="13"/>
  <c r="L98" i="13"/>
  <c r="K98" i="13"/>
  <c r="I98" i="13"/>
  <c r="H98" i="13"/>
  <c r="L97" i="13"/>
  <c r="K97" i="13"/>
  <c r="I97" i="13"/>
  <c r="H97" i="13"/>
  <c r="L96" i="13"/>
  <c r="K96" i="13"/>
  <c r="I96" i="13"/>
  <c r="H96" i="13"/>
  <c r="L95" i="13"/>
  <c r="K95" i="13"/>
  <c r="I95" i="13"/>
  <c r="H95" i="13"/>
  <c r="L94" i="13"/>
  <c r="K94" i="13"/>
  <c r="I94" i="13"/>
  <c r="H94" i="13"/>
  <c r="L93" i="13"/>
  <c r="K93" i="13"/>
  <c r="I93" i="13"/>
  <c r="H93" i="13"/>
  <c r="L102" i="13"/>
  <c r="K102" i="13"/>
  <c r="I102" i="13"/>
  <c r="H102" i="13"/>
  <c r="L101" i="13"/>
  <c r="K101" i="13"/>
  <c r="I101" i="13"/>
  <c r="H101" i="13"/>
  <c r="L81" i="13"/>
  <c r="K81" i="13"/>
  <c r="I81" i="13"/>
  <c r="H81" i="13"/>
  <c r="L78" i="13"/>
  <c r="K78" i="13"/>
  <c r="I78" i="13"/>
  <c r="H78" i="13"/>
  <c r="L105" i="13"/>
  <c r="K105" i="13"/>
  <c r="I105" i="13"/>
  <c r="H105" i="13"/>
  <c r="L108" i="13"/>
  <c r="K108" i="13"/>
  <c r="I108" i="13"/>
  <c r="H108" i="13"/>
  <c r="L107" i="13"/>
  <c r="K107" i="13"/>
  <c r="I107" i="13"/>
  <c r="H107" i="13"/>
  <c r="L80" i="13"/>
  <c r="K80" i="13"/>
  <c r="I80" i="13"/>
  <c r="H80" i="13"/>
  <c r="L127" i="13"/>
  <c r="K127" i="13"/>
  <c r="I127" i="13"/>
  <c r="H127" i="13"/>
  <c r="L126" i="13"/>
  <c r="K126" i="13"/>
  <c r="I126" i="13"/>
  <c r="H126" i="13"/>
  <c r="L124" i="13"/>
  <c r="K124" i="13"/>
  <c r="I124" i="13"/>
  <c r="H124" i="13"/>
  <c r="L83" i="13"/>
  <c r="K83" i="13"/>
  <c r="I83" i="13"/>
  <c r="H83" i="13"/>
  <c r="L100" i="13"/>
  <c r="K100" i="13"/>
  <c r="I100" i="13"/>
  <c r="H100" i="13"/>
  <c r="L115" i="13"/>
  <c r="K115" i="13"/>
  <c r="I115" i="13"/>
  <c r="H115" i="13"/>
  <c r="L86" i="13"/>
  <c r="K86" i="13"/>
  <c r="I86" i="13"/>
  <c r="H86" i="13"/>
  <c r="L82" i="13"/>
  <c r="K82" i="13"/>
  <c r="I82" i="13"/>
  <c r="H82" i="13"/>
  <c r="L119" i="13"/>
  <c r="K119" i="13"/>
  <c r="I119" i="13"/>
  <c r="H119" i="13"/>
  <c r="L118" i="13"/>
  <c r="K118" i="13"/>
  <c r="I118" i="13"/>
  <c r="H118" i="13"/>
  <c r="L90" i="13"/>
  <c r="K90" i="13"/>
  <c r="I90" i="13"/>
  <c r="H90" i="13"/>
  <c r="L121" i="13"/>
  <c r="K121" i="13"/>
  <c r="I121" i="13"/>
  <c r="H121" i="13"/>
  <c r="L120" i="13"/>
  <c r="K120" i="13"/>
  <c r="I120" i="13"/>
  <c r="H120" i="13"/>
  <c r="L106" i="13"/>
  <c r="K106" i="13"/>
  <c r="I106" i="13"/>
  <c r="H106" i="13"/>
  <c r="L117" i="13"/>
  <c r="K117" i="13"/>
  <c r="I117" i="13"/>
  <c r="H117" i="13"/>
  <c r="L103" i="13"/>
  <c r="K103" i="13"/>
  <c r="I103" i="13"/>
  <c r="H103" i="13"/>
  <c r="L92" i="13"/>
  <c r="K92" i="13"/>
  <c r="I92" i="13"/>
  <c r="H92" i="13"/>
  <c r="L85" i="13"/>
  <c r="K85" i="13"/>
  <c r="I85" i="13"/>
  <c r="H85" i="13"/>
  <c r="L84" i="13"/>
  <c r="K84" i="13"/>
  <c r="I84" i="13"/>
  <c r="H84" i="13"/>
  <c r="L111" i="13"/>
  <c r="K111" i="13"/>
  <c r="I111" i="13"/>
  <c r="H111" i="13"/>
  <c r="L114" i="13"/>
  <c r="K114" i="13"/>
  <c r="I114" i="13"/>
  <c r="H114" i="13"/>
  <c r="L122" i="13"/>
  <c r="K122" i="13"/>
  <c r="I122" i="13"/>
  <c r="H122" i="13"/>
  <c r="L75" i="13"/>
  <c r="K75" i="13"/>
  <c r="I75" i="13"/>
  <c r="H75" i="13"/>
  <c r="L76" i="13"/>
  <c r="K76" i="13"/>
  <c r="I76" i="13"/>
  <c r="H76" i="13"/>
  <c r="L77" i="13"/>
  <c r="K77" i="13"/>
  <c r="I77" i="13"/>
  <c r="H77" i="13"/>
  <c r="L69" i="13"/>
  <c r="K69" i="13"/>
  <c r="I69" i="13"/>
  <c r="H69" i="13"/>
  <c r="L74" i="13"/>
  <c r="K74" i="13"/>
  <c r="I74" i="13"/>
  <c r="H74" i="13"/>
  <c r="L71" i="13"/>
  <c r="K71" i="13"/>
  <c r="I71" i="13"/>
  <c r="H71" i="13"/>
  <c r="L73" i="13"/>
  <c r="K73" i="13"/>
  <c r="I73" i="13"/>
  <c r="H73" i="13"/>
  <c r="L72" i="13"/>
  <c r="K72" i="13"/>
  <c r="I72" i="13"/>
  <c r="H72" i="13"/>
  <c r="L50" i="13"/>
  <c r="K50" i="13"/>
  <c r="I50" i="13"/>
  <c r="H50" i="13"/>
  <c r="L52" i="13"/>
  <c r="K52" i="13"/>
  <c r="I52" i="13"/>
  <c r="H52" i="13"/>
  <c r="L66" i="13"/>
  <c r="K66" i="13"/>
  <c r="I66" i="13"/>
  <c r="L64" i="13"/>
  <c r="K64" i="13"/>
  <c r="H64" i="13"/>
  <c r="L49" i="13"/>
  <c r="K49" i="13"/>
  <c r="I49" i="13"/>
  <c r="H49" i="13"/>
  <c r="L48" i="13"/>
  <c r="K48" i="13"/>
  <c r="I48" i="13"/>
  <c r="H48" i="13"/>
  <c r="L40" i="13"/>
  <c r="K40" i="13"/>
  <c r="I40" i="13"/>
  <c r="H40" i="13"/>
  <c r="L44" i="13"/>
  <c r="K44" i="13"/>
  <c r="I44" i="13"/>
  <c r="H44" i="13"/>
  <c r="L43" i="13"/>
  <c r="K43" i="13"/>
  <c r="I43" i="13"/>
  <c r="H43" i="13"/>
  <c r="L39" i="13"/>
  <c r="K39" i="13"/>
  <c r="I39" i="13"/>
  <c r="H39" i="13"/>
  <c r="L58" i="13"/>
  <c r="K58" i="13"/>
  <c r="I58" i="13"/>
  <c r="H58" i="13"/>
  <c r="L56" i="13"/>
  <c r="K56" i="13"/>
  <c r="I56" i="13"/>
  <c r="H56" i="13"/>
  <c r="L47" i="13"/>
  <c r="K47" i="13"/>
  <c r="I47" i="13"/>
  <c r="H47" i="13"/>
  <c r="L46" i="13"/>
  <c r="K46" i="13"/>
  <c r="I46" i="13"/>
  <c r="H46" i="13"/>
  <c r="L65" i="13"/>
  <c r="K65" i="13"/>
  <c r="I65" i="13"/>
  <c r="H65" i="13"/>
  <c r="L68" i="13"/>
  <c r="K68" i="13"/>
  <c r="I68" i="13"/>
  <c r="H68" i="13"/>
  <c r="L51" i="13"/>
  <c r="K51" i="13"/>
  <c r="I51" i="13"/>
  <c r="H51" i="13"/>
  <c r="L55" i="13"/>
  <c r="K55" i="13"/>
  <c r="I55" i="13"/>
  <c r="H55" i="13"/>
  <c r="L41" i="13"/>
  <c r="K41" i="13"/>
  <c r="I41" i="13"/>
  <c r="H41" i="13"/>
  <c r="L70" i="13"/>
  <c r="K70" i="13"/>
  <c r="I70" i="13"/>
  <c r="H70" i="13"/>
  <c r="L136" i="13"/>
  <c r="K136" i="13"/>
  <c r="I136" i="13"/>
  <c r="H136" i="13"/>
  <c r="L137" i="13"/>
  <c r="K137" i="13"/>
  <c r="I137" i="13"/>
  <c r="H137" i="13"/>
  <c r="L133" i="13"/>
  <c r="K133" i="13"/>
  <c r="I133" i="13"/>
  <c r="H133" i="13"/>
  <c r="L135" i="13"/>
  <c r="K135" i="13"/>
  <c r="I135" i="13"/>
  <c r="H135" i="13"/>
  <c r="L134" i="13"/>
  <c r="K134" i="13"/>
  <c r="I134" i="13"/>
  <c r="H134" i="13"/>
  <c r="L60" i="13"/>
  <c r="K60" i="13"/>
  <c r="I60" i="13"/>
  <c r="H60" i="13"/>
  <c r="L59" i="13"/>
  <c r="K59" i="13"/>
  <c r="I59" i="13"/>
  <c r="H59" i="13"/>
  <c r="L89" i="13"/>
  <c r="K89" i="13"/>
  <c r="I89" i="13"/>
  <c r="H89" i="13"/>
  <c r="L88" i="13"/>
  <c r="K88" i="13"/>
  <c r="I88" i="13"/>
  <c r="H88" i="13"/>
  <c r="L87" i="13"/>
  <c r="K87" i="13"/>
  <c r="I87" i="13"/>
  <c r="H87" i="13"/>
  <c r="L109" i="13"/>
  <c r="K109" i="13"/>
  <c r="I109" i="13"/>
  <c r="H109" i="13"/>
  <c r="L91" i="13"/>
  <c r="K91" i="13"/>
  <c r="I91" i="13"/>
  <c r="H91" i="13"/>
  <c r="L61" i="13"/>
  <c r="K61" i="13"/>
  <c r="I61" i="13"/>
  <c r="H61" i="13"/>
  <c r="L54" i="13"/>
  <c r="K54" i="13"/>
  <c r="I54" i="13"/>
  <c r="H54" i="13"/>
  <c r="L53" i="13"/>
  <c r="K53" i="13"/>
  <c r="I53" i="13"/>
  <c r="H53" i="13"/>
  <c r="L45" i="13"/>
  <c r="K45" i="13"/>
  <c r="I45" i="13"/>
  <c r="H45" i="13"/>
  <c r="L57" i="13"/>
  <c r="K57" i="13"/>
  <c r="I57" i="13"/>
  <c r="H57" i="13"/>
  <c r="L104" i="13"/>
  <c r="K104" i="13"/>
  <c r="I104" i="13"/>
  <c r="H104" i="13"/>
  <c r="L110" i="13"/>
  <c r="K110" i="13"/>
  <c r="I110" i="13"/>
  <c r="H110" i="13"/>
  <c r="L79" i="13"/>
  <c r="K79" i="13"/>
  <c r="I79" i="13"/>
  <c r="H79" i="13"/>
  <c r="L112" i="13"/>
  <c r="K112" i="13"/>
  <c r="I112" i="13"/>
  <c r="H112" i="13"/>
  <c r="L116" i="13"/>
  <c r="K116" i="13"/>
  <c r="I116" i="13"/>
  <c r="H116" i="13"/>
  <c r="L123" i="13"/>
  <c r="K123" i="13"/>
  <c r="I123" i="13"/>
  <c r="H123" i="13"/>
  <c r="L5" i="13"/>
  <c r="H5" i="13"/>
  <c r="K4" i="13"/>
  <c r="I4" i="13"/>
  <c r="L3" i="13"/>
  <c r="H3" i="13"/>
  <c r="L2" i="13"/>
  <c r="I2" i="13"/>
  <c r="K8" i="13"/>
  <c r="I8" i="13"/>
  <c r="K24" i="13"/>
  <c r="I24" i="13"/>
  <c r="K18" i="13"/>
  <c r="H18" i="13"/>
  <c r="K27" i="13"/>
  <c r="I27" i="13"/>
  <c r="K16" i="13"/>
  <c r="I16" i="13"/>
  <c r="K17" i="13"/>
  <c r="H17" i="13"/>
  <c r="K37" i="13"/>
  <c r="H37" i="13"/>
  <c r="K35" i="13"/>
  <c r="I35" i="13"/>
  <c r="K22" i="13"/>
  <c r="I22" i="13"/>
  <c r="K21" i="13"/>
  <c r="I21" i="13"/>
  <c r="K140" i="13"/>
  <c r="H140" i="13"/>
  <c r="K10" i="13"/>
  <c r="I10" i="13"/>
  <c r="K29" i="13"/>
  <c r="I29" i="13"/>
  <c r="K28" i="13"/>
  <c r="H28" i="13"/>
  <c r="K13" i="13"/>
  <c r="H13" i="13"/>
  <c r="K12" i="13"/>
  <c r="I12" i="13"/>
  <c r="K25" i="13"/>
  <c r="H25" i="13"/>
  <c r="K15" i="13"/>
  <c r="I15" i="13"/>
  <c r="K138" i="13"/>
  <c r="H138" i="13"/>
  <c r="K11" i="13"/>
  <c r="I11" i="13"/>
  <c r="K7" i="13"/>
  <c r="I7" i="13"/>
  <c r="K20" i="13"/>
  <c r="H20" i="13"/>
  <c r="K23" i="13"/>
  <c r="H23" i="13"/>
  <c r="K14" i="13"/>
  <c r="I14" i="13"/>
  <c r="K139" i="13"/>
  <c r="I139" i="13"/>
  <c r="K31" i="13"/>
  <c r="I31" i="13"/>
  <c r="K26" i="13"/>
  <c r="H26" i="13"/>
  <c r="K19" i="13"/>
  <c r="I19" i="13"/>
  <c r="K30" i="13"/>
  <c r="I30" i="13"/>
  <c r="K6" i="13"/>
  <c r="I6" i="13"/>
  <c r="K32" i="13"/>
  <c r="H32" i="13"/>
  <c r="K36" i="13"/>
  <c r="I36" i="13"/>
  <c r="K9" i="13"/>
  <c r="I9" i="13"/>
  <c r="L32" i="13" l="1"/>
  <c r="H6" i="13"/>
  <c r="I25" i="13"/>
  <c r="L31" i="13"/>
  <c r="H139" i="13"/>
  <c r="L24" i="13"/>
  <c r="H8" i="13"/>
  <c r="L21" i="13"/>
  <c r="H22" i="13"/>
  <c r="L15" i="13"/>
  <c r="I20" i="13"/>
  <c r="I28" i="13"/>
  <c r="I17" i="13"/>
  <c r="L140" i="13"/>
  <c r="H21" i="13"/>
  <c r="L18" i="13"/>
  <c r="H24" i="13"/>
  <c r="H9" i="13"/>
  <c r="L138" i="13"/>
  <c r="H15" i="13"/>
  <c r="L23" i="13"/>
  <c r="L13" i="13"/>
  <c r="L37" i="13"/>
  <c r="H31" i="13"/>
  <c r="L6" i="13"/>
  <c r="H30" i="13"/>
  <c r="L20" i="13"/>
  <c r="H7" i="13"/>
  <c r="L28" i="13"/>
  <c r="H29" i="13"/>
  <c r="L17" i="13"/>
  <c r="H16" i="13"/>
  <c r="H4" i="13"/>
  <c r="K5" i="13"/>
  <c r="H66" i="13"/>
  <c r="L26" i="13"/>
  <c r="I3" i="13"/>
  <c r="L9" i="13"/>
  <c r="H36" i="13"/>
  <c r="I32" i="13"/>
  <c r="L30" i="13"/>
  <c r="H19" i="13"/>
  <c r="I26" i="13"/>
  <c r="L139" i="13"/>
  <c r="H14" i="13"/>
  <c r="I23" i="13"/>
  <c r="L7" i="13"/>
  <c r="H11" i="13"/>
  <c r="I138" i="13"/>
  <c r="L25" i="13"/>
  <c r="H12" i="13"/>
  <c r="I13" i="13"/>
  <c r="L29" i="13"/>
  <c r="H10" i="13"/>
  <c r="I140" i="13"/>
  <c r="L22" i="13"/>
  <c r="H35" i="13"/>
  <c r="I37" i="13"/>
  <c r="L16" i="13"/>
  <c r="H27" i="13"/>
  <c r="I18" i="13"/>
  <c r="L8" i="13"/>
  <c r="L4" i="13"/>
  <c r="L36" i="13"/>
  <c r="L19" i="13"/>
  <c r="L14" i="13"/>
  <c r="L11" i="13"/>
  <c r="L12" i="13"/>
  <c r="L10" i="13"/>
  <c r="L35" i="13"/>
  <c r="L27" i="13"/>
  <c r="I64" i="13"/>
  <c r="K2" i="13"/>
  <c r="I5" i="13"/>
  <c r="H2" i="13"/>
  <c r="K3" i="13"/>
  <c r="K65" i="12"/>
  <c r="I65" i="12"/>
  <c r="L121" i="12"/>
  <c r="I121" i="12"/>
  <c r="L119" i="12"/>
  <c r="I119" i="12"/>
  <c r="K118" i="12"/>
  <c r="I118" i="12"/>
  <c r="K249" i="12"/>
  <c r="I249" i="12"/>
  <c r="K248" i="12"/>
  <c r="I248" i="12"/>
  <c r="L247" i="12"/>
  <c r="I247" i="12"/>
  <c r="L246" i="12"/>
  <c r="I246" i="12"/>
  <c r="L245" i="12"/>
  <c r="I245" i="12"/>
  <c r="K244" i="12"/>
  <c r="H244" i="12"/>
  <c r="K243" i="12"/>
  <c r="I243" i="12"/>
  <c r="L242" i="12"/>
  <c r="I242" i="12"/>
  <c r="L241" i="12"/>
  <c r="I241" i="12"/>
  <c r="L240" i="12"/>
  <c r="I240" i="12"/>
  <c r="L239" i="12"/>
  <c r="I239" i="12"/>
  <c r="L238" i="12"/>
  <c r="I238" i="12"/>
  <c r="L225" i="12"/>
  <c r="I225" i="12"/>
  <c r="L224" i="12"/>
  <c r="H224" i="12"/>
  <c r="K223" i="12"/>
  <c r="I223" i="12"/>
  <c r="L222" i="12"/>
  <c r="I222" i="12"/>
  <c r="L221" i="12"/>
  <c r="I221" i="12"/>
  <c r="L132" i="12"/>
  <c r="I132" i="12"/>
  <c r="L131" i="12"/>
  <c r="I131" i="12"/>
  <c r="K128" i="12"/>
  <c r="I128" i="12"/>
  <c r="L122" i="12"/>
  <c r="H122" i="12"/>
  <c r="K219" i="12"/>
  <c r="I219" i="12"/>
  <c r="L218" i="12"/>
  <c r="I218" i="12"/>
  <c r="L217" i="12"/>
  <c r="K217" i="12"/>
  <c r="I217" i="12"/>
  <c r="H217" i="12"/>
  <c r="L216" i="12"/>
  <c r="H216" i="12"/>
  <c r="K215" i="12"/>
  <c r="I215" i="12"/>
  <c r="L214" i="12"/>
  <c r="I214" i="12"/>
  <c r="L213" i="12"/>
  <c r="I213" i="12"/>
  <c r="L212" i="12"/>
  <c r="I212" i="12"/>
  <c r="K211" i="12"/>
  <c r="I211" i="12"/>
  <c r="L210" i="12"/>
  <c r="I210" i="12"/>
  <c r="K209" i="12"/>
  <c r="I209" i="12"/>
  <c r="L208" i="12"/>
  <c r="I208" i="12"/>
  <c r="K207" i="12"/>
  <c r="I207" i="12"/>
  <c r="L206" i="12"/>
  <c r="I206" i="12"/>
  <c r="L205" i="12"/>
  <c r="H205" i="12"/>
  <c r="K204" i="12"/>
  <c r="I204" i="12"/>
  <c r="K203" i="12"/>
  <c r="I203" i="12"/>
  <c r="L202" i="12"/>
  <c r="I202" i="12"/>
  <c r="L201" i="12"/>
  <c r="I201" i="12"/>
  <c r="K200" i="12"/>
  <c r="I200" i="12"/>
  <c r="K199" i="12"/>
  <c r="I199" i="12"/>
  <c r="L198" i="12"/>
  <c r="I198" i="12"/>
  <c r="L197" i="12"/>
  <c r="I197" i="12"/>
  <c r="L196" i="12"/>
  <c r="I196" i="12"/>
  <c r="K195" i="12"/>
  <c r="I195" i="12"/>
  <c r="L194" i="12"/>
  <c r="H194" i="12"/>
  <c r="K193" i="12"/>
  <c r="I193" i="12"/>
  <c r="L192" i="12"/>
  <c r="I192" i="12"/>
  <c r="K191" i="12"/>
  <c r="I191" i="12"/>
  <c r="L190" i="12"/>
  <c r="I190" i="12"/>
  <c r="L189" i="12"/>
  <c r="H189" i="12"/>
  <c r="K188" i="12"/>
  <c r="I188" i="12"/>
  <c r="L187" i="12"/>
  <c r="K187" i="12"/>
  <c r="I187" i="12"/>
  <c r="H187" i="12"/>
  <c r="L186" i="12"/>
  <c r="K186" i="12"/>
  <c r="I186" i="12"/>
  <c r="H186" i="12"/>
  <c r="K185" i="12"/>
  <c r="I185" i="12"/>
  <c r="L184" i="12"/>
  <c r="I184" i="12"/>
  <c r="L183" i="12"/>
  <c r="I183" i="12"/>
  <c r="L182" i="12"/>
  <c r="H182" i="12"/>
  <c r="L181" i="12"/>
  <c r="K181" i="12"/>
  <c r="I181" i="12"/>
  <c r="H181" i="12"/>
  <c r="K180" i="12"/>
  <c r="I180" i="12"/>
  <c r="L179" i="12"/>
  <c r="H179" i="12"/>
  <c r="K178" i="12"/>
  <c r="H178" i="12"/>
  <c r="L264" i="12"/>
  <c r="I264" i="12"/>
  <c r="H264" i="12"/>
  <c r="L177" i="12"/>
  <c r="K177" i="12"/>
  <c r="I177" i="12"/>
  <c r="H177" i="12"/>
  <c r="L176" i="12"/>
  <c r="H176" i="12"/>
  <c r="K133" i="12"/>
  <c r="H133" i="12"/>
  <c r="L129" i="12"/>
  <c r="H129" i="12"/>
  <c r="K127" i="12"/>
  <c r="H127" i="12"/>
  <c r="L126" i="12"/>
  <c r="I126" i="12"/>
  <c r="L125" i="12"/>
  <c r="H125" i="12"/>
  <c r="L124" i="12"/>
  <c r="H124" i="12"/>
  <c r="K123" i="12"/>
  <c r="H123" i="12"/>
  <c r="L120" i="12"/>
  <c r="H120" i="12"/>
  <c r="L117" i="12"/>
  <c r="I117" i="12"/>
  <c r="L116" i="12"/>
  <c r="H116" i="12"/>
  <c r="K175" i="12"/>
  <c r="H175" i="12"/>
  <c r="L174" i="12"/>
  <c r="I174" i="12"/>
  <c r="L173" i="12"/>
  <c r="I173" i="12"/>
  <c r="L172" i="12"/>
  <c r="H172" i="12"/>
  <c r="L171" i="12"/>
  <c r="K171" i="12"/>
  <c r="I171" i="12"/>
  <c r="H171" i="12"/>
  <c r="L170" i="12"/>
  <c r="K170" i="12"/>
  <c r="I170" i="12"/>
  <c r="H170" i="12"/>
  <c r="H169" i="12"/>
  <c r="L168" i="12"/>
  <c r="I168" i="12"/>
  <c r="K167" i="12"/>
  <c r="I167" i="12"/>
  <c r="L166" i="12"/>
  <c r="L165" i="12"/>
  <c r="K165" i="12"/>
  <c r="I165" i="12"/>
  <c r="H165" i="12"/>
  <c r="K164" i="12"/>
  <c r="I164" i="12"/>
  <c r="L163" i="12"/>
  <c r="K163" i="12"/>
  <c r="I163" i="12"/>
  <c r="H163" i="12"/>
  <c r="L162" i="12"/>
  <c r="K162" i="12"/>
  <c r="I162" i="12"/>
  <c r="H162" i="12"/>
  <c r="L161" i="12"/>
  <c r="K161" i="12"/>
  <c r="I161" i="12"/>
  <c r="H161" i="12"/>
  <c r="L160" i="12"/>
  <c r="K160" i="12"/>
  <c r="I160" i="12"/>
  <c r="H160" i="12"/>
  <c r="L159" i="12"/>
  <c r="I159" i="12"/>
  <c r="L158" i="12"/>
  <c r="H158" i="12"/>
  <c r="K157" i="12"/>
  <c r="I157" i="12"/>
  <c r="L156" i="12"/>
  <c r="I156" i="12"/>
  <c r="L113" i="12"/>
  <c r="K113" i="12"/>
  <c r="I113" i="12"/>
  <c r="H113" i="12"/>
  <c r="K155" i="12"/>
  <c r="I155" i="12"/>
  <c r="L154" i="12"/>
  <c r="I154" i="12"/>
  <c r="L153" i="12"/>
  <c r="H153" i="12"/>
  <c r="K152" i="12"/>
  <c r="I152" i="12"/>
  <c r="K261" i="12"/>
  <c r="I261" i="12"/>
  <c r="L151" i="12"/>
  <c r="I151" i="12"/>
  <c r="L263" i="12"/>
  <c r="H263" i="12"/>
  <c r="K150" i="12"/>
  <c r="I150" i="12"/>
  <c r="K149" i="12"/>
  <c r="I149" i="12"/>
  <c r="L148" i="12"/>
  <c r="I148" i="12"/>
  <c r="L147" i="12"/>
  <c r="H147" i="12"/>
  <c r="L146" i="12"/>
  <c r="I146" i="12"/>
  <c r="K145" i="12"/>
  <c r="I145" i="12"/>
  <c r="L144" i="12"/>
  <c r="I144" i="12"/>
  <c r="L143" i="12"/>
  <c r="I143" i="12"/>
  <c r="L142" i="12"/>
  <c r="I142" i="12"/>
  <c r="L141" i="12"/>
  <c r="K141" i="12"/>
  <c r="I141" i="12"/>
  <c r="H141" i="12"/>
  <c r="L140" i="12"/>
  <c r="I140" i="12"/>
  <c r="H140" i="12"/>
  <c r="L139" i="12"/>
  <c r="H139" i="12"/>
  <c r="K138" i="12"/>
  <c r="I138" i="12"/>
  <c r="L137" i="12"/>
  <c r="I137" i="12"/>
  <c r="L136" i="12"/>
  <c r="K136" i="12"/>
  <c r="I136" i="12"/>
  <c r="H136" i="12"/>
  <c r="K135" i="12"/>
  <c r="I135" i="12"/>
  <c r="L134" i="12"/>
  <c r="I134" i="12"/>
  <c r="L19" i="12"/>
  <c r="H19" i="12"/>
  <c r="L30" i="12"/>
  <c r="K30" i="12"/>
  <c r="I30" i="12"/>
  <c r="H30" i="12"/>
  <c r="L29" i="12"/>
  <c r="K29" i="12"/>
  <c r="I29" i="12"/>
  <c r="H29" i="12"/>
  <c r="K71" i="12"/>
  <c r="I71" i="12"/>
  <c r="L88" i="12"/>
  <c r="K88" i="12"/>
  <c r="I88" i="12"/>
  <c r="H88" i="12"/>
  <c r="L62" i="12"/>
  <c r="I62" i="12"/>
  <c r="L61" i="12"/>
  <c r="H61" i="12"/>
  <c r="L80" i="12"/>
  <c r="H80" i="12"/>
  <c r="K270" i="12"/>
  <c r="H270" i="12"/>
  <c r="L64" i="12"/>
  <c r="I64" i="12"/>
  <c r="L110" i="12"/>
  <c r="H110" i="12"/>
  <c r="L58" i="12"/>
  <c r="I58" i="12"/>
  <c r="K40" i="12"/>
  <c r="H40" i="12"/>
  <c r="L39" i="12"/>
  <c r="I39" i="12"/>
  <c r="L106" i="12"/>
  <c r="H106" i="12"/>
  <c r="L107" i="12"/>
  <c r="H107" i="12"/>
  <c r="K104" i="12"/>
  <c r="I104" i="12"/>
  <c r="K12" i="12"/>
  <c r="I12" i="12"/>
  <c r="L11" i="12"/>
  <c r="I11" i="12"/>
  <c r="L31" i="12"/>
  <c r="H31" i="12"/>
  <c r="L18" i="12"/>
  <c r="K18" i="12"/>
  <c r="I18" i="12"/>
  <c r="H18" i="12"/>
  <c r="L78" i="12"/>
  <c r="K78" i="12"/>
  <c r="H78" i="12"/>
  <c r="L79" i="12"/>
  <c r="K79" i="12"/>
  <c r="I79" i="12"/>
  <c r="L258" i="12"/>
  <c r="K258" i="12"/>
  <c r="I258" i="12"/>
  <c r="H258" i="12"/>
  <c r="L268" i="12"/>
  <c r="K268" i="12"/>
  <c r="I268" i="12"/>
  <c r="H268" i="12"/>
  <c r="L235" i="12"/>
  <c r="K235" i="12"/>
  <c r="I235" i="12"/>
  <c r="L226" i="12"/>
  <c r="I226" i="12"/>
  <c r="L28" i="12"/>
  <c r="H28" i="12"/>
  <c r="K37" i="12"/>
  <c r="I37" i="12"/>
  <c r="L55" i="12"/>
  <c r="I55" i="12"/>
  <c r="L59" i="12"/>
  <c r="I59" i="12"/>
  <c r="L23" i="12"/>
  <c r="H23" i="12"/>
  <c r="K21" i="12"/>
  <c r="I21" i="12"/>
  <c r="L86" i="12"/>
  <c r="I86" i="12"/>
  <c r="L130" i="12"/>
  <c r="I130" i="12"/>
  <c r="K267" i="12"/>
  <c r="H267" i="12"/>
  <c r="K68" i="12"/>
  <c r="H68" i="12"/>
  <c r="L67" i="12"/>
  <c r="I67" i="12"/>
  <c r="L60" i="12"/>
  <c r="I60" i="12"/>
  <c r="L44" i="12"/>
  <c r="H44" i="12"/>
  <c r="K25" i="12"/>
  <c r="H25" i="12"/>
  <c r="L26" i="12"/>
  <c r="I26" i="12"/>
  <c r="L269" i="12"/>
  <c r="I269" i="12"/>
  <c r="L230" i="12"/>
  <c r="H230" i="12"/>
  <c r="K229" i="12"/>
  <c r="H229" i="12"/>
  <c r="L236" i="12"/>
  <c r="I236" i="12"/>
  <c r="L253" i="12"/>
  <c r="I253" i="12"/>
  <c r="L32" i="12"/>
  <c r="H32" i="12"/>
  <c r="K98" i="12"/>
  <c r="H98" i="12"/>
  <c r="L15" i="12"/>
  <c r="I15" i="12"/>
  <c r="L16" i="12"/>
  <c r="K16" i="12"/>
  <c r="H16" i="12"/>
  <c r="L233" i="12"/>
  <c r="I233" i="12"/>
  <c r="L20" i="12"/>
  <c r="H20" i="12"/>
  <c r="K220" i="12"/>
  <c r="H220" i="12"/>
  <c r="H97" i="12"/>
  <c r="K227" i="12"/>
  <c r="K228" i="12"/>
  <c r="I228" i="12"/>
  <c r="H48" i="12"/>
  <c r="K47" i="12"/>
  <c r="K3" i="12"/>
  <c r="L5" i="12"/>
  <c r="H5" i="12"/>
  <c r="K265" i="12"/>
  <c r="H265" i="12"/>
  <c r="K8" i="12"/>
  <c r="I8" i="12"/>
  <c r="L54" i="12"/>
  <c r="I54" i="12"/>
  <c r="L52" i="12"/>
  <c r="H52" i="12"/>
  <c r="L84" i="12"/>
  <c r="K84" i="12"/>
  <c r="I84" i="12"/>
  <c r="L17" i="12"/>
  <c r="I17" i="12"/>
  <c r="L74" i="12"/>
  <c r="H74" i="12"/>
  <c r="K92" i="12"/>
  <c r="H92" i="12"/>
  <c r="K75" i="12"/>
  <c r="I75" i="12"/>
  <c r="K76" i="12"/>
  <c r="I76" i="12"/>
  <c r="L22" i="12"/>
  <c r="H22" i="12"/>
  <c r="L112" i="12"/>
  <c r="I112" i="12"/>
  <c r="L111" i="12"/>
  <c r="H111" i="12"/>
  <c r="K252" i="12"/>
  <c r="H252" i="12"/>
  <c r="K51" i="12"/>
  <c r="H51" i="12"/>
  <c r="K57" i="12"/>
  <c r="L90" i="12"/>
  <c r="H90" i="12"/>
  <c r="K81" i="12"/>
  <c r="H81" i="12"/>
  <c r="K14" i="12"/>
  <c r="H14" i="12"/>
  <c r="L13" i="12"/>
  <c r="I13" i="12"/>
  <c r="L102" i="12"/>
  <c r="H102" i="12"/>
  <c r="K33" i="12"/>
  <c r="I33" i="12"/>
  <c r="L24" i="12"/>
  <c r="K24" i="12"/>
  <c r="I24" i="12"/>
  <c r="L41" i="12"/>
  <c r="H41" i="12"/>
  <c r="K42" i="12"/>
  <c r="H42" i="12"/>
  <c r="I89" i="12"/>
  <c r="L87" i="12"/>
  <c r="I87" i="12"/>
  <c r="L70" i="12"/>
  <c r="H70" i="12"/>
  <c r="K103" i="12"/>
  <c r="K232" i="12"/>
  <c r="H232" i="12"/>
  <c r="L100" i="12"/>
  <c r="K100" i="12"/>
  <c r="H100" i="12"/>
  <c r="K99" i="12"/>
  <c r="H99" i="12"/>
  <c r="K231" i="12"/>
  <c r="H231" i="12"/>
  <c r="K91" i="12"/>
  <c r="I91" i="12"/>
  <c r="L36" i="12"/>
  <c r="H36" i="12"/>
  <c r="K35" i="12"/>
  <c r="H35" i="12"/>
  <c r="K46" i="12"/>
  <c r="H46" i="12"/>
  <c r="K45" i="12"/>
  <c r="I45" i="12"/>
  <c r="L109" i="12"/>
  <c r="H109" i="12"/>
  <c r="K82" i="12"/>
  <c r="H82" i="12"/>
  <c r="K83" i="12"/>
  <c r="H83" i="12"/>
  <c r="K4" i="12"/>
  <c r="I4" i="12"/>
  <c r="L266" i="12"/>
  <c r="H266" i="12"/>
  <c r="K237" i="12"/>
  <c r="H237" i="12"/>
  <c r="K95" i="12"/>
  <c r="I95" i="12"/>
  <c r="L77" i="12"/>
  <c r="H77" i="12"/>
  <c r="K73" i="12"/>
  <c r="I73" i="12"/>
  <c r="K72" i="12"/>
  <c r="I72" i="12"/>
  <c r="L63" i="12"/>
  <c r="I63" i="12"/>
  <c r="L50" i="12"/>
  <c r="H50" i="12"/>
  <c r="K49" i="12"/>
  <c r="H49" i="12"/>
  <c r="K43" i="12"/>
  <c r="I43" i="12"/>
  <c r="L27" i="12"/>
  <c r="H27" i="12"/>
  <c r="K250" i="12"/>
  <c r="H250" i="12"/>
  <c r="K101" i="12"/>
  <c r="H101" i="12"/>
  <c r="K66" i="12"/>
  <c r="I66" i="12"/>
  <c r="L105" i="12"/>
  <c r="H105" i="12"/>
  <c r="K10" i="12"/>
  <c r="H10" i="12"/>
  <c r="K38" i="12"/>
  <c r="H38" i="12"/>
  <c r="K69" i="12"/>
  <c r="I69" i="12"/>
  <c r="K218" i="12" l="1"/>
  <c r="H214" i="12"/>
  <c r="L101" i="12"/>
  <c r="L71" i="12"/>
  <c r="K129" i="12"/>
  <c r="H190" i="12"/>
  <c r="K61" i="12"/>
  <c r="K116" i="12"/>
  <c r="K117" i="12"/>
  <c r="H201" i="12"/>
  <c r="L231" i="12"/>
  <c r="H150" i="12"/>
  <c r="K224" i="12"/>
  <c r="K139" i="12"/>
  <c r="I97" i="12"/>
  <c r="I78" i="12"/>
  <c r="I19" i="12"/>
  <c r="H167" i="12"/>
  <c r="H174" i="12"/>
  <c r="K109" i="12"/>
  <c r="I31" i="12"/>
  <c r="L249" i="12"/>
  <c r="K173" i="12"/>
  <c r="K179" i="12"/>
  <c r="L180" i="12"/>
  <c r="L188" i="12"/>
  <c r="K189" i="12"/>
  <c r="H210" i="12"/>
  <c r="H212" i="12"/>
  <c r="I14" i="12"/>
  <c r="H17" i="12"/>
  <c r="I52" i="12"/>
  <c r="H228" i="12"/>
  <c r="H183" i="12"/>
  <c r="H206" i="12"/>
  <c r="H208" i="12"/>
  <c r="I106" i="12"/>
  <c r="H138" i="12"/>
  <c r="I158" i="12"/>
  <c r="K182" i="12"/>
  <c r="H192" i="12"/>
  <c r="H193" i="12"/>
  <c r="L204" i="12"/>
  <c r="K205" i="12"/>
  <c r="H225" i="12"/>
  <c r="I20" i="12"/>
  <c r="L220" i="12"/>
  <c r="I229" i="12"/>
  <c r="H104" i="12"/>
  <c r="I107" i="12"/>
  <c r="L200" i="12"/>
  <c r="L209" i="12"/>
  <c r="K213" i="12"/>
  <c r="K222" i="12"/>
  <c r="L223" i="12"/>
  <c r="H72" i="12"/>
  <c r="H73" i="12"/>
  <c r="I38" i="12"/>
  <c r="L43" i="12"/>
  <c r="L83" i="12"/>
  <c r="K17" i="12"/>
  <c r="I5" i="12"/>
  <c r="H253" i="12"/>
  <c r="H60" i="12"/>
  <c r="I68" i="12"/>
  <c r="H168" i="12"/>
  <c r="K172" i="12"/>
  <c r="K132" i="12"/>
  <c r="L95" i="12"/>
  <c r="L69" i="12"/>
  <c r="L232" i="12"/>
  <c r="K13" i="12"/>
  <c r="I16" i="12"/>
  <c r="I98" i="12"/>
  <c r="I25" i="12"/>
  <c r="K67" i="12"/>
  <c r="K23" i="12"/>
  <c r="I28" i="12"/>
  <c r="I80" i="12"/>
  <c r="I61" i="12"/>
  <c r="H146" i="12"/>
  <c r="I147" i="12"/>
  <c r="L150" i="12"/>
  <c r="H152" i="12"/>
  <c r="I153" i="12"/>
  <c r="K158" i="12"/>
  <c r="K124" i="12"/>
  <c r="K125" i="12"/>
  <c r="H126" i="12"/>
  <c r="I133" i="12"/>
  <c r="H219" i="12"/>
  <c r="I122" i="12"/>
  <c r="H245" i="12"/>
  <c r="H269" i="12"/>
  <c r="L38" i="12"/>
  <c r="L66" i="12"/>
  <c r="I101" i="12"/>
  <c r="I46" i="12"/>
  <c r="I232" i="12"/>
  <c r="K87" i="12"/>
  <c r="H89" i="12"/>
  <c r="I252" i="12"/>
  <c r="K112" i="12"/>
  <c r="I22" i="12"/>
  <c r="H75" i="12"/>
  <c r="I74" i="12"/>
  <c r="K52" i="12"/>
  <c r="K54" i="12"/>
  <c r="K5" i="12"/>
  <c r="I120" i="12"/>
  <c r="L133" i="12"/>
  <c r="I176" i="12"/>
  <c r="L193" i="12"/>
  <c r="I194" i="12"/>
  <c r="K197" i="12"/>
  <c r="L243" i="12"/>
  <c r="I244" i="12"/>
  <c r="I10" i="12"/>
  <c r="I49" i="12"/>
  <c r="I250" i="12"/>
  <c r="L51" i="12"/>
  <c r="L76" i="12"/>
  <c r="H84" i="12"/>
  <c r="L228" i="12"/>
  <c r="I220" i="12"/>
  <c r="K233" i="12"/>
  <c r="K15" i="12"/>
  <c r="K236" i="12"/>
  <c r="K26" i="12"/>
  <c r="H37" i="12"/>
  <c r="I40" i="12"/>
  <c r="I110" i="12"/>
  <c r="H64" i="12"/>
  <c r="L98" i="12"/>
  <c r="L229" i="12"/>
  <c r="L25" i="12"/>
  <c r="L68" i="12"/>
  <c r="H21" i="12"/>
  <c r="I23" i="12"/>
  <c r="H200" i="12"/>
  <c r="H209" i="12"/>
  <c r="L219" i="12"/>
  <c r="H239" i="12"/>
  <c r="H241" i="12"/>
  <c r="L244" i="12"/>
  <c r="H249" i="12"/>
  <c r="H119" i="12"/>
  <c r="H65" i="12"/>
  <c r="H8" i="12"/>
  <c r="K28" i="12"/>
  <c r="L104" i="12"/>
  <c r="L40" i="12"/>
  <c r="K134" i="12"/>
  <c r="I139" i="12"/>
  <c r="H142" i="12"/>
  <c r="I263" i="12"/>
  <c r="L152" i="12"/>
  <c r="I125" i="12"/>
  <c r="I189" i="12"/>
  <c r="K192" i="12"/>
  <c r="H196" i="12"/>
  <c r="H198" i="12"/>
  <c r="I205" i="12"/>
  <c r="K208" i="12"/>
  <c r="H218" i="12"/>
  <c r="H221" i="12"/>
  <c r="I224" i="12"/>
  <c r="K238" i="12"/>
  <c r="K240" i="12"/>
  <c r="K242" i="12"/>
  <c r="H247" i="12"/>
  <c r="K63" i="12"/>
  <c r="L72" i="12"/>
  <c r="H95" i="12"/>
  <c r="I237" i="12"/>
  <c r="I83" i="12"/>
  <c r="L46" i="12"/>
  <c r="K36" i="12"/>
  <c r="I231" i="12"/>
  <c r="I42" i="12"/>
  <c r="H33" i="12"/>
  <c r="L14" i="12"/>
  <c r="L57" i="12"/>
  <c r="I51" i="12"/>
  <c r="L75" i="12"/>
  <c r="L8" i="12"/>
  <c r="L47" i="12"/>
  <c r="L227" i="12"/>
  <c r="K234" i="12"/>
  <c r="L234" i="12"/>
  <c r="H63" i="12"/>
  <c r="K77" i="12"/>
  <c r="L4" i="12"/>
  <c r="I82" i="12"/>
  <c r="H45" i="12"/>
  <c r="L91" i="12"/>
  <c r="I99" i="12"/>
  <c r="H87" i="12"/>
  <c r="K89" i="12"/>
  <c r="L89" i="12"/>
  <c r="I57" i="12"/>
  <c r="H57" i="12"/>
  <c r="I34" i="12"/>
  <c r="H34" i="12"/>
  <c r="H103" i="12"/>
  <c r="I103" i="12"/>
  <c r="H47" i="12"/>
  <c r="I47" i="12"/>
  <c r="H227" i="12"/>
  <c r="I227" i="12"/>
  <c r="K34" i="12"/>
  <c r="L34" i="12"/>
  <c r="H4" i="12"/>
  <c r="L45" i="12"/>
  <c r="I35" i="12"/>
  <c r="H91" i="12"/>
  <c r="H24" i="12"/>
  <c r="H13" i="12"/>
  <c r="I81" i="12"/>
  <c r="I92" i="12"/>
  <c r="I265" i="12"/>
  <c r="I3" i="12"/>
  <c r="H3" i="12"/>
  <c r="I48" i="12"/>
  <c r="L53" i="12"/>
  <c r="K53" i="12"/>
  <c r="I234" i="12"/>
  <c r="H234" i="12"/>
  <c r="K32" i="12"/>
  <c r="K230" i="12"/>
  <c r="K44" i="12"/>
  <c r="K86" i="12"/>
  <c r="K55" i="12"/>
  <c r="H12" i="12"/>
  <c r="I270" i="12"/>
  <c r="L135" i="12"/>
  <c r="L138" i="12"/>
  <c r="L145" i="12"/>
  <c r="L149" i="12"/>
  <c r="L261" i="12"/>
  <c r="L155" i="12"/>
  <c r="H157" i="12"/>
  <c r="L164" i="12"/>
  <c r="L167" i="12"/>
  <c r="I169" i="12"/>
  <c r="H173" i="12"/>
  <c r="I175" i="12"/>
  <c r="H117" i="12"/>
  <c r="I123" i="12"/>
  <c r="I127" i="12"/>
  <c r="H131" i="12"/>
  <c r="K246" i="12"/>
  <c r="L118" i="12"/>
  <c r="I32" i="12"/>
  <c r="I230" i="12"/>
  <c r="I44" i="12"/>
  <c r="I267" i="12"/>
  <c r="H130" i="12"/>
  <c r="L21" i="12"/>
  <c r="H59" i="12"/>
  <c r="L37" i="12"/>
  <c r="H226" i="12"/>
  <c r="L12" i="12"/>
  <c r="H58" i="12"/>
  <c r="H62" i="12"/>
  <c r="H71" i="12"/>
  <c r="H135" i="12"/>
  <c r="K137" i="12"/>
  <c r="K142" i="12"/>
  <c r="H143" i="12"/>
  <c r="H145" i="12"/>
  <c r="K146" i="12"/>
  <c r="H149" i="12"/>
  <c r="H261" i="12"/>
  <c r="H155" i="12"/>
  <c r="H159" i="12"/>
  <c r="H164" i="12"/>
  <c r="K166" i="12"/>
  <c r="I178" i="12"/>
  <c r="H180" i="12"/>
  <c r="K183" i="12"/>
  <c r="H184" i="12"/>
  <c r="H188" i="12"/>
  <c r="K196" i="12"/>
  <c r="H197" i="12"/>
  <c r="K201" i="12"/>
  <c r="H202" i="12"/>
  <c r="H204" i="12"/>
  <c r="K212" i="12"/>
  <c r="H213" i="12"/>
  <c r="K216" i="12"/>
  <c r="K131" i="12"/>
  <c r="H132" i="12"/>
  <c r="H223" i="12"/>
  <c r="K239" i="12"/>
  <c r="H240" i="12"/>
  <c r="H243" i="12"/>
  <c r="H246" i="12"/>
  <c r="H118" i="12"/>
  <c r="K121" i="12"/>
  <c r="L65" i="12"/>
  <c r="H69" i="12"/>
  <c r="L10" i="12"/>
  <c r="I105" i="12"/>
  <c r="L250" i="12"/>
  <c r="I27" i="12"/>
  <c r="L49" i="12"/>
  <c r="I50" i="12"/>
  <c r="L73" i="12"/>
  <c r="I77" i="12"/>
  <c r="L237" i="12"/>
  <c r="I266" i="12"/>
  <c r="L82" i="12"/>
  <c r="I109" i="12"/>
  <c r="L35" i="12"/>
  <c r="I36" i="12"/>
  <c r="L99" i="12"/>
  <c r="I100" i="12"/>
  <c r="L103" i="12"/>
  <c r="I70" i="12"/>
  <c r="L42" i="12"/>
  <c r="I41" i="12"/>
  <c r="L33" i="12"/>
  <c r="I102" i="12"/>
  <c r="L81" i="12"/>
  <c r="I90" i="12"/>
  <c r="L252" i="12"/>
  <c r="I111" i="12"/>
  <c r="L48" i="12"/>
  <c r="K48" i="12"/>
  <c r="L97" i="12"/>
  <c r="K97" i="12"/>
  <c r="L3" i="12"/>
  <c r="K27" i="12"/>
  <c r="H43" i="12"/>
  <c r="K266" i="12"/>
  <c r="K70" i="12"/>
  <c r="K41" i="12"/>
  <c r="K102" i="12"/>
  <c r="K90" i="12"/>
  <c r="K111" i="12"/>
  <c r="H112" i="12"/>
  <c r="H76" i="12"/>
  <c r="L92" i="12"/>
  <c r="I53" i="12"/>
  <c r="H53" i="12"/>
  <c r="K105" i="12"/>
  <c r="H66" i="12"/>
  <c r="K50" i="12"/>
  <c r="K22" i="12"/>
  <c r="K74" i="12"/>
  <c r="H54" i="12"/>
  <c r="L265" i="12"/>
  <c r="L267" i="12"/>
  <c r="K39" i="12"/>
  <c r="K64" i="12"/>
  <c r="L270" i="12"/>
  <c r="K62" i="12"/>
  <c r="L157" i="12"/>
  <c r="H166" i="12"/>
  <c r="I166" i="12"/>
  <c r="K11" i="12"/>
  <c r="K106" i="12"/>
  <c r="H39" i="12"/>
  <c r="K110" i="12"/>
  <c r="K144" i="12"/>
  <c r="K148" i="12"/>
  <c r="K151" i="12"/>
  <c r="K154" i="12"/>
  <c r="K156" i="12"/>
  <c r="K169" i="12"/>
  <c r="L169" i="12"/>
  <c r="K20" i="12"/>
  <c r="H233" i="12"/>
  <c r="H15" i="12"/>
  <c r="K253" i="12"/>
  <c r="H236" i="12"/>
  <c r="K269" i="12"/>
  <c r="H26" i="12"/>
  <c r="K60" i="12"/>
  <c r="H67" i="12"/>
  <c r="K130" i="12"/>
  <c r="H86" i="12"/>
  <c r="K59" i="12"/>
  <c r="H55" i="12"/>
  <c r="K226" i="12"/>
  <c r="H235" i="12"/>
  <c r="H79" i="12"/>
  <c r="K31" i="12"/>
  <c r="H11" i="12"/>
  <c r="K107" i="12"/>
  <c r="K58" i="12"/>
  <c r="K80" i="12"/>
  <c r="K19" i="12"/>
  <c r="H134" i="12"/>
  <c r="H137" i="12"/>
  <c r="K140" i="12"/>
  <c r="K143" i="12"/>
  <c r="H144" i="12"/>
  <c r="K147" i="12"/>
  <c r="H148" i="12"/>
  <c r="K263" i="12"/>
  <c r="H151" i="12"/>
  <c r="K153" i="12"/>
  <c r="H154" i="12"/>
  <c r="H156" i="12"/>
  <c r="K159" i="12"/>
  <c r="K168" i="12"/>
  <c r="I172" i="12"/>
  <c r="K174" i="12"/>
  <c r="L175" i="12"/>
  <c r="I116" i="12"/>
  <c r="K120" i="12"/>
  <c r="L123" i="12"/>
  <c r="I124" i="12"/>
  <c r="K126" i="12"/>
  <c r="L127" i="12"/>
  <c r="I129" i="12"/>
  <c r="K176" i="12"/>
  <c r="K264" i="12"/>
  <c r="L178" i="12"/>
  <c r="I179" i="12"/>
  <c r="I182" i="12"/>
  <c r="K184" i="12"/>
  <c r="H185" i="12"/>
  <c r="L185" i="12"/>
  <c r="K190" i="12"/>
  <c r="H191" i="12"/>
  <c r="L191" i="12"/>
  <c r="K194" i="12"/>
  <c r="H195" i="12"/>
  <c r="L195" i="12"/>
  <c r="K198" i="12"/>
  <c r="H199" i="12"/>
  <c r="L199" i="12"/>
  <c r="K202" i="12"/>
  <c r="H203" i="12"/>
  <c r="L203" i="12"/>
  <c r="K206" i="12"/>
  <c r="H207" i="12"/>
  <c r="L207" i="12"/>
  <c r="K210" i="12"/>
  <c r="H211" i="12"/>
  <c r="L211" i="12"/>
  <c r="K214" i="12"/>
  <c r="H215" i="12"/>
  <c r="L215" i="12"/>
  <c r="I216" i="12"/>
  <c r="K122" i="12"/>
  <c r="H128" i="12"/>
  <c r="L128" i="12"/>
  <c r="K221" i="12"/>
  <c r="H222" i="12"/>
  <c r="K225" i="12"/>
  <c r="H238" i="12"/>
  <c r="K241" i="12"/>
  <c r="H242" i="12"/>
  <c r="K245" i="12"/>
  <c r="K247" i="12"/>
  <c r="H248" i="12"/>
  <c r="L248" i="12"/>
  <c r="K119" i="12"/>
  <c r="H121" i="12"/>
  <c r="I137" i="10" l="1"/>
  <c r="L137" i="10"/>
  <c r="I136" i="10"/>
  <c r="L136" i="10"/>
  <c r="K136" i="10" l="1"/>
  <c r="H136" i="10"/>
  <c r="H137" i="10"/>
  <c r="K137" i="10"/>
  <c r="L6" i="10" l="1"/>
  <c r="L7" i="10"/>
  <c r="L8" i="10"/>
  <c r="L9" i="10"/>
  <c r="L10" i="10"/>
  <c r="K11" i="10"/>
  <c r="K12" i="10"/>
  <c r="K13" i="10"/>
  <c r="L14" i="10"/>
  <c r="L15" i="10"/>
  <c r="L17" i="10"/>
  <c r="K18" i="10"/>
  <c r="L19" i="10"/>
  <c r="K20" i="10"/>
  <c r="K21" i="10"/>
  <c r="L22" i="10"/>
  <c r="L23" i="10"/>
  <c r="K24" i="10"/>
  <c r="K25" i="10"/>
  <c r="L26" i="10"/>
  <c r="K27" i="10"/>
  <c r="K28" i="10"/>
  <c r="K29" i="10"/>
  <c r="L30" i="10"/>
  <c r="L32" i="10"/>
  <c r="L33" i="10"/>
  <c r="L34" i="10"/>
  <c r="L35" i="10"/>
  <c r="L37" i="10"/>
  <c r="L38" i="10"/>
  <c r="L40" i="10"/>
  <c r="L41" i="10"/>
  <c r="L42" i="10"/>
  <c r="K43" i="10"/>
  <c r="L44" i="10"/>
  <c r="L45" i="10"/>
  <c r="L46" i="10"/>
  <c r="L48" i="10"/>
  <c r="L49" i="10"/>
  <c r="L50" i="10"/>
  <c r="L51" i="10"/>
  <c r="K52" i="10"/>
  <c r="L53" i="10"/>
  <c r="K54" i="10"/>
  <c r="K55" i="10"/>
  <c r="L56" i="10"/>
  <c r="L57" i="10"/>
  <c r="L58" i="10"/>
  <c r="K59" i="10"/>
  <c r="L60" i="10"/>
  <c r="L61" i="10"/>
  <c r="K62" i="10"/>
  <c r="L63" i="10"/>
  <c r="L64" i="10"/>
  <c r="L65" i="10"/>
  <c r="K66" i="10"/>
  <c r="L67" i="10"/>
  <c r="L68" i="10"/>
  <c r="L69" i="10"/>
  <c r="L70" i="10"/>
  <c r="L72" i="10"/>
  <c r="L73" i="10"/>
  <c r="K74" i="10"/>
  <c r="L75" i="10"/>
  <c r="L76" i="10"/>
  <c r="L77" i="10"/>
  <c r="L78" i="10"/>
  <c r="K79" i="10"/>
  <c r="L80" i="10"/>
  <c r="L81" i="10"/>
  <c r="K82" i="10"/>
  <c r="K83" i="10"/>
  <c r="K84" i="10"/>
  <c r="L85" i="10"/>
  <c r="K86" i="10"/>
  <c r="L87" i="10"/>
  <c r="L88" i="10"/>
  <c r="L89" i="10"/>
  <c r="K90" i="10"/>
  <c r="K91" i="10"/>
  <c r="L92" i="10"/>
  <c r="K93" i="10"/>
  <c r="L94" i="10"/>
  <c r="L95" i="10"/>
  <c r="K96" i="10"/>
  <c r="L97" i="10"/>
  <c r="L4" i="10"/>
  <c r="K98" i="10"/>
  <c r="L99" i="10"/>
  <c r="L100" i="10"/>
  <c r="K102" i="10"/>
  <c r="L104" i="10"/>
  <c r="L105" i="10"/>
  <c r="L106" i="10"/>
  <c r="L107" i="10"/>
  <c r="K108" i="10"/>
  <c r="K110" i="10"/>
  <c r="L111" i="10"/>
  <c r="K112" i="10"/>
  <c r="L113" i="10"/>
  <c r="K114" i="10"/>
  <c r="L115" i="10"/>
  <c r="L116" i="10"/>
  <c r="L117" i="10"/>
  <c r="L118" i="10"/>
  <c r="L119" i="10"/>
  <c r="K120" i="10"/>
  <c r="L121" i="10"/>
  <c r="L122" i="10"/>
  <c r="L123" i="10"/>
  <c r="L124" i="10"/>
  <c r="L125" i="10"/>
  <c r="K126" i="10"/>
  <c r="L128" i="10"/>
  <c r="L130" i="10"/>
  <c r="K131" i="10"/>
  <c r="L132" i="10"/>
  <c r="K133" i="10"/>
  <c r="L134" i="10"/>
  <c r="L135" i="10"/>
  <c r="H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26" i="10"/>
  <c r="H27" i="10"/>
  <c r="I28" i="10"/>
  <c r="H29" i="10"/>
  <c r="I30" i="10"/>
  <c r="I32" i="10"/>
  <c r="H35" i="10"/>
  <c r="H36" i="10"/>
  <c r="I37" i="10"/>
  <c r="H38" i="10"/>
  <c r="H39" i="10"/>
  <c r="H40" i="10"/>
  <c r="I41" i="10"/>
  <c r="H42" i="10"/>
  <c r="I43" i="10"/>
  <c r="I44" i="10"/>
  <c r="I45" i="10"/>
  <c r="H46" i="10"/>
  <c r="I47" i="10"/>
  <c r="H48" i="10"/>
  <c r="I49" i="10"/>
  <c r="I50" i="10"/>
  <c r="I51" i="10"/>
  <c r="I52" i="10"/>
  <c r="I53" i="10"/>
  <c r="I54" i="10"/>
  <c r="H55" i="10"/>
  <c r="H56" i="10"/>
  <c r="I57" i="10"/>
  <c r="I58" i="10"/>
  <c r="I59" i="10"/>
  <c r="I60" i="10"/>
  <c r="I61" i="10"/>
  <c r="H62" i="10"/>
  <c r="H63" i="10"/>
  <c r="I64" i="10"/>
  <c r="H65" i="10"/>
  <c r="I66" i="10"/>
  <c r="I67" i="10"/>
  <c r="I68" i="10"/>
  <c r="I69" i="10"/>
  <c r="H70" i="10"/>
  <c r="I71" i="10"/>
  <c r="H72" i="10"/>
  <c r="I73" i="10"/>
  <c r="I74" i="10"/>
  <c r="I75" i="10"/>
  <c r="H76" i="10"/>
  <c r="H77" i="10"/>
  <c r="I78" i="10"/>
  <c r="I79" i="10"/>
  <c r="I81" i="10"/>
  <c r="I82" i="10"/>
  <c r="I83" i="10"/>
  <c r="I84" i="10"/>
  <c r="H85" i="10"/>
  <c r="I86" i="10"/>
  <c r="H87" i="10"/>
  <c r="I88" i="10"/>
  <c r="I89" i="10"/>
  <c r="I90" i="10"/>
  <c r="I91" i="10"/>
  <c r="H92" i="10"/>
  <c r="H93" i="10"/>
  <c r="H94" i="10"/>
  <c r="I95" i="10"/>
  <c r="I97" i="10"/>
  <c r="I3" i="10"/>
  <c r="I4" i="10"/>
  <c r="I98" i="10"/>
  <c r="H100" i="10"/>
  <c r="H101" i="10"/>
  <c r="I103" i="10"/>
  <c r="I104" i="10"/>
  <c r="I105" i="10"/>
  <c r="I106" i="10"/>
  <c r="I107" i="10"/>
  <c r="I108" i="10"/>
  <c r="I109" i="10"/>
  <c r="I110" i="10"/>
  <c r="H111" i="10"/>
  <c r="I112" i="10"/>
  <c r="I113" i="10"/>
  <c r="I114" i="10"/>
  <c r="I115" i="10"/>
  <c r="I116" i="10"/>
  <c r="I117" i="10"/>
  <c r="H118" i="10"/>
  <c r="H119" i="10"/>
  <c r="I120" i="10"/>
  <c r="I121" i="10"/>
  <c r="H123" i="10"/>
  <c r="I124" i="10"/>
  <c r="I126" i="10"/>
  <c r="I128" i="10"/>
  <c r="I130" i="10"/>
  <c r="H131" i="10"/>
  <c r="I132" i="10"/>
  <c r="I133" i="10"/>
  <c r="I134" i="10"/>
  <c r="H81" i="10" l="1"/>
  <c r="L2" i="10"/>
  <c r="K2" i="10"/>
  <c r="I2" i="10"/>
  <c r="H2" i="10"/>
  <c r="K97" i="10"/>
  <c r="I55" i="10"/>
  <c r="K6" i="10"/>
  <c r="K58" i="10"/>
  <c r="L90" i="10"/>
  <c r="K78" i="10"/>
  <c r="K123" i="10"/>
  <c r="L82" i="10"/>
  <c r="H83" i="10"/>
  <c r="K85" i="10"/>
  <c r="K116" i="10"/>
  <c r="L18" i="10"/>
  <c r="H71" i="10"/>
  <c r="I63" i="10"/>
  <c r="L62" i="10"/>
  <c r="K115" i="10"/>
  <c r="L93" i="10"/>
  <c r="I87" i="10"/>
  <c r="L86" i="10"/>
  <c r="K89" i="10"/>
  <c r="L54" i="10"/>
  <c r="H121" i="10"/>
  <c r="L131" i="10"/>
  <c r="K38" i="10"/>
  <c r="I92" i="10"/>
  <c r="I48" i="10"/>
  <c r="H91" i="10"/>
  <c r="I36" i="10"/>
  <c r="H32" i="10"/>
  <c r="H82" i="10"/>
  <c r="I39" i="10"/>
  <c r="I70" i="10"/>
  <c r="I111" i="10"/>
  <c r="H73" i="10"/>
  <c r="L28" i="10"/>
  <c r="H14" i="10"/>
  <c r="I85" i="10"/>
  <c r="K121" i="10"/>
  <c r="I131" i="10"/>
  <c r="H61" i="10"/>
  <c r="L59" i="10"/>
  <c r="L91" i="10"/>
  <c r="H44" i="10"/>
  <c r="L133" i="10"/>
  <c r="I40" i="10"/>
  <c r="H12" i="10"/>
  <c r="I46" i="10"/>
  <c r="I65" i="10"/>
  <c r="L12" i="10"/>
  <c r="H115" i="10"/>
  <c r="L79" i="10"/>
  <c r="L55" i="10"/>
  <c r="K32" i="10"/>
  <c r="L83" i="10"/>
  <c r="K63" i="10"/>
  <c r="H113" i="10"/>
  <c r="K81" i="10"/>
  <c r="K119" i="10"/>
  <c r="H105" i="10"/>
  <c r="K61" i="10"/>
  <c r="H8" i="10"/>
  <c r="H4" i="10"/>
  <c r="K46" i="10"/>
  <c r="K73" i="10"/>
  <c r="K14" i="10"/>
  <c r="K26" i="10"/>
  <c r="K30" i="10"/>
  <c r="H52" i="10"/>
  <c r="H133" i="10"/>
  <c r="H20" i="10"/>
  <c r="K111" i="10"/>
  <c r="K77" i="10"/>
  <c r="H79" i="10"/>
  <c r="K57" i="10"/>
  <c r="H59" i="10"/>
  <c r="H75" i="10"/>
  <c r="K10" i="10"/>
  <c r="H117" i="10"/>
  <c r="H95" i="10"/>
  <c r="H28" i="10"/>
  <c r="H24" i="10"/>
  <c r="H16" i="10"/>
  <c r="K34" i="10"/>
  <c r="K50" i="10"/>
  <c r="K99" i="10"/>
  <c r="H109" i="10"/>
  <c r="K42" i="10"/>
  <c r="K65" i="10"/>
  <c r="K22" i="10"/>
  <c r="H67" i="10"/>
  <c r="K69" i="10"/>
  <c r="K87" i="10"/>
  <c r="I123" i="10"/>
  <c r="K113" i="10"/>
  <c r="H54" i="10"/>
  <c r="H97" i="10"/>
  <c r="K48" i="10"/>
  <c r="K117" i="10"/>
  <c r="K95" i="10"/>
  <c r="H18" i="10"/>
  <c r="K44" i="10"/>
  <c r="H69" i="10"/>
  <c r="K40" i="10"/>
  <c r="I77" i="10"/>
  <c r="H89" i="10"/>
  <c r="H57" i="10"/>
  <c r="I119" i="10"/>
  <c r="I38" i="10"/>
  <c r="K105" i="10"/>
  <c r="I93" i="10"/>
  <c r="K75" i="10"/>
  <c r="H10" i="10"/>
  <c r="K8" i="10"/>
  <c r="K4" i="10"/>
  <c r="I26" i="10"/>
  <c r="L20" i="10"/>
  <c r="H22" i="10"/>
  <c r="K67" i="10"/>
  <c r="H30" i="10"/>
  <c r="L24" i="10"/>
  <c r="L52" i="10"/>
  <c r="H50" i="10"/>
  <c r="I42" i="10"/>
  <c r="I7" i="10"/>
  <c r="K9" i="10"/>
  <c r="H58" i="10"/>
  <c r="L96" i="10"/>
  <c r="H43" i="10"/>
  <c r="H116" i="10"/>
  <c r="I35" i="10"/>
  <c r="H108" i="10"/>
  <c r="I62" i="10"/>
  <c r="L29" i="10"/>
  <c r="H51" i="10"/>
  <c r="L84" i="10"/>
  <c r="I94" i="10"/>
  <c r="K80" i="10"/>
  <c r="H78" i="10"/>
  <c r="I27" i="10"/>
  <c r="H23" i="10"/>
  <c r="H47" i="10"/>
  <c r="L114" i="10"/>
  <c r="H128" i="10"/>
  <c r="H104" i="10"/>
  <c r="H19" i="10"/>
  <c r="H15" i="10"/>
  <c r="H66" i="10"/>
  <c r="K64" i="10"/>
  <c r="L21" i="10"/>
  <c r="H86" i="10"/>
  <c r="K49" i="10"/>
  <c r="H74" i="10"/>
  <c r="H132" i="10"/>
  <c r="H90" i="10"/>
  <c r="H11" i="10"/>
  <c r="L13" i="10"/>
  <c r="H112" i="10"/>
  <c r="L25" i="10"/>
  <c r="H3" i="10"/>
  <c r="K72" i="10"/>
  <c r="K41" i="10"/>
  <c r="K17" i="10"/>
  <c r="L110" i="10"/>
  <c r="K106" i="10"/>
  <c r="K88" i="10"/>
  <c r="L126" i="10"/>
  <c r="K128" i="10"/>
  <c r="K104" i="10"/>
  <c r="K33" i="10"/>
  <c r="K37" i="10"/>
  <c r="L98" i="10"/>
  <c r="H96" i="10"/>
  <c r="I96" i="10"/>
  <c r="L47" i="10"/>
  <c r="K47" i="10"/>
  <c r="L39" i="10"/>
  <c r="K39" i="10"/>
  <c r="K94" i="10"/>
  <c r="L27" i="10"/>
  <c r="K35" i="10"/>
  <c r="L74" i="10"/>
  <c r="I56" i="10"/>
  <c r="K15" i="10"/>
  <c r="I122" i="10"/>
  <c r="H122" i="10"/>
  <c r="I33" i="10"/>
  <c r="H33" i="10"/>
  <c r="L11" i="10"/>
  <c r="K51" i="10"/>
  <c r="K70" i="10"/>
  <c r="K132" i="10"/>
  <c r="L43" i="10"/>
  <c r="K19" i="10"/>
  <c r="L108" i="10"/>
  <c r="L66" i="10"/>
  <c r="I80" i="10"/>
  <c r="H80" i="10"/>
  <c r="L3" i="10"/>
  <c r="K3" i="10"/>
  <c r="K23" i="10"/>
  <c r="L112" i="10"/>
  <c r="H45" i="10"/>
  <c r="K7" i="10"/>
  <c r="H130" i="10"/>
  <c r="I99" i="10"/>
  <c r="H99" i="10"/>
  <c r="I34" i="10"/>
  <c r="H34" i="10"/>
  <c r="I6" i="10"/>
  <c r="H6" i="10"/>
  <c r="L109" i="10"/>
  <c r="K109" i="10"/>
  <c r="L71" i="10"/>
  <c r="K71" i="10"/>
  <c r="L36" i="10"/>
  <c r="K36" i="10"/>
  <c r="L16" i="10"/>
  <c r="K16" i="10"/>
  <c r="K134" i="10"/>
  <c r="K76" i="10"/>
  <c r="K92" i="10"/>
  <c r="K122" i="10"/>
  <c r="K56" i="10"/>
  <c r="K45" i="10"/>
  <c r="K68" i="10"/>
  <c r="K118" i="10"/>
  <c r="K130" i="10"/>
  <c r="K60" i="10"/>
  <c r="K53" i="10"/>
  <c r="I72" i="10"/>
  <c r="H98" i="10"/>
  <c r="H68" i="10"/>
  <c r="I76" i="10"/>
  <c r="I29" i="10"/>
  <c r="H84" i="10"/>
  <c r="H41" i="10"/>
  <c r="I118" i="10"/>
  <c r="H106" i="10"/>
  <c r="H88" i="10"/>
  <c r="H60" i="10"/>
  <c r="H37" i="10"/>
  <c r="H13" i="10"/>
  <c r="H49" i="10"/>
  <c r="H9" i="10"/>
  <c r="H17" i="10"/>
  <c r="H64" i="10"/>
  <c r="H110" i="10"/>
  <c r="H114" i="10"/>
  <c r="H126" i="10"/>
  <c r="H134" i="10"/>
  <c r="H53" i="10"/>
  <c r="H25" i="10"/>
  <c r="H21" i="10"/>
  <c r="I100" i="10"/>
  <c r="L102" i="10"/>
  <c r="H120" i="10"/>
  <c r="L120" i="10"/>
  <c r="L101" i="10"/>
  <c r="K101" i="10"/>
  <c r="I102" i="10"/>
  <c r="H102" i="10"/>
  <c r="I125" i="10"/>
  <c r="H125" i="10"/>
  <c r="K135" i="10"/>
  <c r="I101" i="10"/>
  <c r="I135" i="10"/>
  <c r="H135" i="10"/>
  <c r="L103" i="10"/>
  <c r="K103" i="10"/>
  <c r="K107" i="10"/>
  <c r="K124" i="10"/>
  <c r="K100" i="10"/>
  <c r="H103" i="10"/>
  <c r="H107" i="10"/>
  <c r="K125" i="10"/>
  <c r="H124" i="10"/>
  <c r="F138" i="10" l="1"/>
  <c r="E138" i="10"/>
  <c r="H5" i="10" l="1"/>
  <c r="I5" i="10"/>
  <c r="L5" i="10"/>
  <c r="K5" i="10"/>
  <c r="C80" i="14" l="1"/>
  <c r="C68" i="14"/>
  <c r="C87" i="14"/>
  <c r="C41" i="14"/>
  <c r="C122" i="14"/>
  <c r="C128" i="14"/>
  <c r="C88" i="14"/>
  <c r="C100" i="14"/>
  <c r="C27" i="14"/>
  <c r="C67" i="14"/>
  <c r="C91" i="14"/>
  <c r="C4" i="14"/>
  <c r="C35" i="14"/>
  <c r="C59" i="14"/>
  <c r="C43" i="14"/>
  <c r="C84" i="14"/>
  <c r="C62" i="14"/>
  <c r="C61" i="14"/>
  <c r="C10" i="14"/>
  <c r="C72" i="14"/>
  <c r="C26" i="14"/>
  <c r="C65" i="14"/>
  <c r="C120" i="14"/>
  <c r="C45" i="14"/>
  <c r="C64" i="14"/>
  <c r="C14" i="14"/>
  <c r="C51" i="14"/>
  <c r="C99" i="14"/>
  <c r="C137" i="14"/>
  <c r="C132" i="14"/>
  <c r="C37" i="14"/>
  <c r="C89" i="14"/>
  <c r="C121" i="14"/>
  <c r="C29" i="14"/>
  <c r="C140" i="14"/>
  <c r="C54" i="14"/>
  <c r="C92" i="14"/>
  <c r="C83" i="14"/>
  <c r="C25" i="14"/>
  <c r="C124" i="14"/>
  <c r="C52" i="14"/>
  <c r="C63" i="14"/>
  <c r="C34" i="14"/>
  <c r="C86" i="14"/>
  <c r="C96" i="14"/>
  <c r="C7" i="14"/>
  <c r="C136" i="14"/>
  <c r="C21" i="14"/>
  <c r="C116" i="14"/>
  <c r="C70" i="14"/>
  <c r="C85" i="14"/>
  <c r="C138" i="14"/>
  <c r="C36" i="14"/>
  <c r="C73" i="14"/>
  <c r="C82" i="14" l="1"/>
  <c r="C39" i="14"/>
  <c r="C17" i="14"/>
  <c r="C117" i="14"/>
  <c r="C55" i="14"/>
  <c r="C113" i="14"/>
  <c r="C126" i="14"/>
  <c r="C98" i="14"/>
  <c r="C129" i="14"/>
  <c r="C15" i="14"/>
  <c r="C130" i="14"/>
  <c r="C58" i="14"/>
  <c r="C134" i="14"/>
  <c r="C131" i="14"/>
  <c r="C22" i="14"/>
  <c r="C13" i="14"/>
  <c r="C125" i="14"/>
  <c r="C119" i="14"/>
  <c r="C127" i="14"/>
  <c r="C2" i="14"/>
  <c r="C57" i="14"/>
  <c r="C28" i="14"/>
  <c r="C102" i="14"/>
  <c r="C109" i="14"/>
  <c r="C95" i="14"/>
  <c r="C60" i="14"/>
  <c r="C111" i="14"/>
  <c r="C3" i="14"/>
  <c r="C47" i="14"/>
  <c r="C90" i="14"/>
  <c r="C142" i="14"/>
  <c r="C115" i="14"/>
  <c r="C11" i="14"/>
  <c r="C23" i="14"/>
  <c r="C76" i="14"/>
  <c r="C53" i="14"/>
  <c r="C105" i="14"/>
  <c r="C42" i="14"/>
  <c r="C74" i="14"/>
  <c r="C20" i="14"/>
  <c r="C79" i="14"/>
  <c r="C49" i="14"/>
  <c r="C16" i="14"/>
  <c r="C81" i="14"/>
  <c r="C106" i="14"/>
  <c r="C108" i="14"/>
  <c r="C110" i="14"/>
  <c r="C44" i="14"/>
  <c r="C94" i="14"/>
  <c r="C133" i="14"/>
  <c r="C104" i="14"/>
  <c r="C5" i="14"/>
  <c r="C30" i="14"/>
  <c r="C112" i="14"/>
  <c r="C31" i="14"/>
  <c r="C24" i="14"/>
  <c r="C32" i="14"/>
  <c r="C9" i="14"/>
  <c r="C78" i="14"/>
  <c r="C75" i="14"/>
  <c r="C69" i="14"/>
  <c r="C8" i="14"/>
  <c r="C40" i="14"/>
  <c r="C143" i="14"/>
  <c r="C101" i="14"/>
  <c r="C46" i="14"/>
  <c r="C56" i="14"/>
  <c r="C6" i="14"/>
  <c r="C123" i="14"/>
  <c r="C93" i="14"/>
  <c r="C139" i="14"/>
  <c r="C97" i="14"/>
  <c r="C19" i="14"/>
  <c r="C18" i="14"/>
  <c r="C48" i="14"/>
  <c r="C33" i="14"/>
  <c r="C66" i="14"/>
  <c r="C38" i="14"/>
  <c r="C107" i="14"/>
  <c r="C118" i="14"/>
  <c r="C50" i="14"/>
  <c r="C114" i="14"/>
  <c r="C77" i="14"/>
  <c r="C12" i="14"/>
  <c r="C141" i="14"/>
  <c r="C103" i="14"/>
  <c r="C135" i="14"/>
  <c r="C71" i="14"/>
  <c r="B93" i="15" l="1"/>
  <c r="B81" i="15"/>
  <c r="B38" i="15"/>
  <c r="B36" i="15"/>
  <c r="B14" i="15"/>
  <c r="B4" i="15"/>
  <c r="B63" i="15"/>
  <c r="B80" i="15"/>
  <c r="B45" i="15"/>
  <c r="B118" i="15"/>
  <c r="B117" i="15"/>
  <c r="B70" i="15"/>
  <c r="B75" i="15"/>
  <c r="B22" i="15"/>
  <c r="B6" i="15"/>
  <c r="B18" i="15"/>
  <c r="H133" i="15"/>
  <c r="B3" i="15"/>
  <c r="B41" i="15"/>
  <c r="B48" i="15"/>
  <c r="B61" i="15"/>
  <c r="B60" i="15"/>
  <c r="B89" i="15"/>
  <c r="B99" i="15"/>
  <c r="B98" i="15"/>
  <c r="B84" i="15"/>
  <c r="B83" i="15"/>
  <c r="B19" i="15"/>
  <c r="G133" i="15"/>
  <c r="B67" i="15"/>
  <c r="B100" i="15"/>
  <c r="B12" i="15"/>
  <c r="B10" i="15"/>
  <c r="B47" i="15"/>
  <c r="B69" i="15"/>
  <c r="B131" i="15"/>
  <c r="B123" i="15"/>
  <c r="B101" i="15"/>
  <c r="B32" i="15"/>
  <c r="B30" i="15"/>
  <c r="B2" i="15"/>
  <c r="B9" i="15"/>
  <c r="B110" i="15"/>
  <c r="B91" i="15"/>
  <c r="B35" i="15"/>
</calcChain>
</file>

<file path=xl/sharedStrings.xml><?xml version="1.0" encoding="utf-8"?>
<sst xmlns="http://schemas.openxmlformats.org/spreadsheetml/2006/main" count="6028" uniqueCount="1029">
  <si>
    <t>Design Bid Build</t>
  </si>
  <si>
    <t>B16145</t>
  </si>
  <si>
    <t>B17079</t>
  </si>
  <si>
    <t>B16030</t>
  </si>
  <si>
    <t>B17095</t>
  </si>
  <si>
    <t>B13143</t>
  </si>
  <si>
    <t>B15097</t>
  </si>
  <si>
    <t>B18235</t>
  </si>
  <si>
    <t>B17091</t>
  </si>
  <si>
    <t>B16144</t>
  </si>
  <si>
    <t>S12016</t>
  </si>
  <si>
    <t>S11026</t>
  </si>
  <si>
    <t>B15139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</si>
  <si>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</si>
  <si>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</si>
  <si>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</si>
  <si>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</si>
  <si>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</si>
  <si>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</si>
  <si>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</si>
  <si>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</si>
  <si>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</si>
  <si>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</si>
  <si>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</si>
  <si>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</si>
  <si>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</si>
  <si>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</si>
  <si>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</si>
  <si>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</si>
  <si>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B17006</t>
  </si>
  <si>
    <t>B14007</t>
  </si>
  <si>
    <t>B13152</t>
  </si>
  <si>
    <t>B17152</t>
  </si>
  <si>
    <t>B18109</t>
  </si>
  <si>
    <t>B18031</t>
  </si>
  <si>
    <t>B19012</t>
  </si>
  <si>
    <t>B19014</t>
  </si>
  <si>
    <t>S18007</t>
  </si>
  <si>
    <t>S18006</t>
  </si>
  <si>
    <t>S18005</t>
  </si>
  <si>
    <t>S17013</t>
  </si>
  <si>
    <t>S17012</t>
  </si>
  <si>
    <t>S17000</t>
  </si>
  <si>
    <t>S16061</t>
  </si>
  <si>
    <t>S16047</t>
  </si>
  <si>
    <t>S16036</t>
  </si>
  <si>
    <t>S16034</t>
  </si>
  <si>
    <t>S15028</t>
  </si>
  <si>
    <t>S15019</t>
  </si>
  <si>
    <t>S15007</t>
  </si>
  <si>
    <t>S14007</t>
  </si>
  <si>
    <t>S11060</t>
  </si>
  <si>
    <t>S11010</t>
  </si>
  <si>
    <t>S10050</t>
  </si>
  <si>
    <t>S01090</t>
  </si>
  <si>
    <t>S00915</t>
  </si>
  <si>
    <t>S00880</t>
  </si>
  <si>
    <t>S00751</t>
  </si>
  <si>
    <t>L16000.6</t>
  </si>
  <si>
    <t>L16000.5</t>
  </si>
  <si>
    <t>L16000.2</t>
  </si>
  <si>
    <t>L16000.1</t>
  </si>
  <si>
    <t>B19195</t>
  </si>
  <si>
    <t>B19162</t>
  </si>
  <si>
    <t>B19161</t>
  </si>
  <si>
    <t>B19159</t>
  </si>
  <si>
    <t>B19150</t>
  </si>
  <si>
    <t>B19143</t>
  </si>
  <si>
    <t>B19125</t>
  </si>
  <si>
    <t>B19100</t>
  </si>
  <si>
    <t>B19093</t>
  </si>
  <si>
    <t>B19076</t>
  </si>
  <si>
    <t>B19075</t>
  </si>
  <si>
    <t>B19068</t>
  </si>
  <si>
    <t>B19002</t>
  </si>
  <si>
    <t>B18230</t>
  </si>
  <si>
    <t>B18229</t>
  </si>
  <si>
    <t>B18196</t>
  </si>
  <si>
    <t>B18153</t>
  </si>
  <si>
    <t>B18149</t>
  </si>
  <si>
    <t>B18140</t>
  </si>
  <si>
    <t>B18138</t>
  </si>
  <si>
    <t>B18136</t>
  </si>
  <si>
    <t>B18135</t>
  </si>
  <si>
    <t>B18134</t>
  </si>
  <si>
    <t>B18104</t>
  </si>
  <si>
    <t>B18093</t>
  </si>
  <si>
    <t>B18075</t>
  </si>
  <si>
    <t>B18072</t>
  </si>
  <si>
    <t>B18062</t>
  </si>
  <si>
    <t>B18006</t>
  </si>
  <si>
    <t>B17186</t>
  </si>
  <si>
    <t>B17185</t>
  </si>
  <si>
    <t>B17170</t>
  </si>
  <si>
    <t>B17169</t>
  </si>
  <si>
    <t>B17167</t>
  </si>
  <si>
    <t>B17163</t>
  </si>
  <si>
    <t>B17155</t>
  </si>
  <si>
    <t>B17153</t>
  </si>
  <si>
    <t>B17151</t>
  </si>
  <si>
    <t>B17145</t>
  </si>
  <si>
    <t>B17141</t>
  </si>
  <si>
    <t>B17139</t>
  </si>
  <si>
    <t>B17134</t>
  </si>
  <si>
    <t>B17132</t>
  </si>
  <si>
    <t>B17103</t>
  </si>
  <si>
    <t>B17098</t>
  </si>
  <si>
    <t>B17071</t>
  </si>
  <si>
    <t>B17065</t>
  </si>
  <si>
    <t>B17054</t>
  </si>
  <si>
    <t>B17052</t>
  </si>
  <si>
    <t>B17025</t>
  </si>
  <si>
    <t>B17018</t>
  </si>
  <si>
    <t>B17010</t>
  </si>
  <si>
    <t>B17008</t>
  </si>
  <si>
    <t>B17007</t>
  </si>
  <si>
    <t>B16175</t>
  </si>
  <si>
    <t>B16108</t>
  </si>
  <si>
    <t>B16107</t>
  </si>
  <si>
    <t>B16095</t>
  </si>
  <si>
    <t>B16037</t>
  </si>
  <si>
    <t>B16035</t>
  </si>
  <si>
    <t>B16023</t>
  </si>
  <si>
    <t>B16017</t>
  </si>
  <si>
    <t>B16008</t>
  </si>
  <si>
    <t>B16007</t>
  </si>
  <si>
    <t>B15198</t>
  </si>
  <si>
    <t>B15141</t>
  </si>
  <si>
    <t>B15140</t>
  </si>
  <si>
    <t>B15128</t>
  </si>
  <si>
    <t>B15127</t>
  </si>
  <si>
    <t>B15120</t>
  </si>
  <si>
    <t>B15093</t>
  </si>
  <si>
    <t>B15090</t>
  </si>
  <si>
    <t>B15088</t>
  </si>
  <si>
    <t>B15087</t>
  </si>
  <si>
    <t>B15086</t>
  </si>
  <si>
    <t>B15073</t>
  </si>
  <si>
    <t>B15051</t>
  </si>
  <si>
    <t>B15028</t>
  </si>
  <si>
    <t>B14120</t>
  </si>
  <si>
    <t>B14092</t>
  </si>
  <si>
    <t>B14015</t>
  </si>
  <si>
    <t>B13155</t>
  </si>
  <si>
    <t>B12096</t>
  </si>
  <si>
    <t>B00836</t>
  </si>
  <si>
    <t>B00721</t>
  </si>
  <si>
    <t>B00409</t>
  </si>
  <si>
    <t>B00369</t>
  </si>
  <si>
    <t>AC Water &amp; Sewer Group 1053 (W)</t>
  </si>
  <si>
    <t>Sewer and AC Water Group 765 (W)</t>
  </si>
  <si>
    <t>Sewer and AC Water Group 765 (S)</t>
  </si>
  <si>
    <t>Mission Beach Water &amp; Sewer Repl (S)</t>
  </si>
  <si>
    <t>Mission Beach Water &amp; Sewer Repl (W)</t>
  </si>
  <si>
    <t>Storm Drain Group 968</t>
  </si>
  <si>
    <t>Adams Ave &amp; 49th St Splitter Islands</t>
  </si>
  <si>
    <t>Alvarado Trunk Sewer Phase IV</t>
  </si>
  <si>
    <t>Alvarado TS Water Main Relocations</t>
  </si>
  <si>
    <t>PIPELINE REHABILITATION AV-1</t>
  </si>
  <si>
    <t>AC Water &amp; Sewer Group 1023 (W)</t>
  </si>
  <si>
    <t>Morena Conveyance Southern Segment - B1</t>
  </si>
  <si>
    <t>Morena Conveyance Middle Segment - B2</t>
  </si>
  <si>
    <t>Rancho Penasquitos Improv 1(W)</t>
  </si>
  <si>
    <t>Otay Mesa Truck Route Phase 4</t>
  </si>
  <si>
    <t>AC Water Group 1059</t>
  </si>
  <si>
    <t>MOUNTAIN VIEW ACCELERATED (S)</t>
  </si>
  <si>
    <t>MOUNTAIN VIEW ACCELERATED (W)</t>
  </si>
  <si>
    <t>Nimitz Bridge at NTC Rehabilitation</t>
  </si>
  <si>
    <t>Water Group 970 CI</t>
  </si>
  <si>
    <t>Downtown Complete St Impl Phase 2</t>
  </si>
  <si>
    <t>SEWER GJ 798C</t>
  </si>
  <si>
    <t>Island Ave Mini Park Improvements</t>
  </si>
  <si>
    <t>Villa Monserate Neigh Park Upgrades</t>
  </si>
  <si>
    <t>Hilltop PH I(Boundary-Toyne)Rd Imp UU617</t>
  </si>
  <si>
    <t>Golfcrest(Jackson-Wandermere)Rd ImpUU584</t>
  </si>
  <si>
    <t>Mission Bl(Loring-Turquoise) Rd Imp UU30</t>
  </si>
  <si>
    <t>Wightman (Chamoune -Euclid) Rd Imp UU388</t>
  </si>
  <si>
    <t>Howard PHI-II(Park-Texas) Rd Imp UU71-72</t>
  </si>
  <si>
    <t>Fanuel St III (Grand-PB Dr) Rd Imp UU188</t>
  </si>
  <si>
    <t>San Vicente PH I-II Rd Imp UU505-UU506</t>
  </si>
  <si>
    <t>Market St-47th ST to Euclid Complete St</t>
  </si>
  <si>
    <t>Market Street Sewer Pipe Replacement</t>
  </si>
  <si>
    <t>Market Street Water Pipe Replacement</t>
  </si>
  <si>
    <t>Torrey Highlands Neighborhood Park Upgra</t>
  </si>
  <si>
    <t>J Street Mini Park Improvement</t>
  </si>
  <si>
    <t>Gamma Street Mini-Park ADA Improvements</t>
  </si>
  <si>
    <t>Sewer &amp; AC Water Group 841(W)</t>
  </si>
  <si>
    <t>Sewer &amp; AC Water Group 841(S)</t>
  </si>
  <si>
    <t>Abbot Street Series Circuit</t>
  </si>
  <si>
    <t>Block 8C UUD (Greater Golden Hill)</t>
  </si>
  <si>
    <t>Remaining Small Diameter CI Water Ph 3</t>
  </si>
  <si>
    <t>Alamo, Salvation, 68th Street Basins LID</t>
  </si>
  <si>
    <t>Concrete Panel Replacement Group 1940</t>
  </si>
  <si>
    <t>Street Paving Group 1902</t>
  </si>
  <si>
    <t>Regional Arterial Guardrail Group 2</t>
  </si>
  <si>
    <t>Citywide Street Lights 1950</t>
  </si>
  <si>
    <t>Bernardo Hts Py @ Calle Pueblito TS</t>
  </si>
  <si>
    <t>Block 8R UUP - CIP</t>
  </si>
  <si>
    <t>Remaining Small Diameter CI Water Ph2</t>
  </si>
  <si>
    <t>Street Paving Group 1901</t>
  </si>
  <si>
    <t>Baker St/Shawnee Rd UUP (Morena to Shawn</t>
  </si>
  <si>
    <t>Block 6H UUP</t>
  </si>
  <si>
    <t>District 1 Block 1-J UUD</t>
  </si>
  <si>
    <t>Fanuel St PI Archer to Tourmaline UUD</t>
  </si>
  <si>
    <t>AC Water &amp; Sewer Group 1044 (W)</t>
  </si>
  <si>
    <t>AC Water &amp; Sewer Group 1044 (S)</t>
  </si>
  <si>
    <t>Off FHWA System Bridge Rehabilitation</t>
  </si>
  <si>
    <t>Sewer &amp; AC Water Crown Point West (S)</t>
  </si>
  <si>
    <t>Sewer &amp; AC Water Crown Point West (W)</t>
  </si>
  <si>
    <t>SP17 JOC North Task 2 - Pomerado/Poway Rd/Clairemont</t>
  </si>
  <si>
    <t>MBC Equipment Upgrades</t>
  </si>
  <si>
    <t>Sidewalk Replacement Group 1901-NP &amp; OB</t>
  </si>
  <si>
    <t>Citywide Street Lights Group 1602</t>
  </si>
  <si>
    <t>Citywide Street Lights Group 1601</t>
  </si>
  <si>
    <t>NCWRP Expansion (Pkg. 2)</t>
  </si>
  <si>
    <t>Bonita Cove West Comfort Station Improve</t>
  </si>
  <si>
    <t>Bonita Cove West Playground Improvements</t>
  </si>
  <si>
    <t>70th-Alvarado to Saranac-Sidewalk</t>
  </si>
  <si>
    <t>Balboa Pk Bud Kearns Aquatic Complex Imp</t>
  </si>
  <si>
    <t>SP17 JOC South Task 2 - Harbor Dr/Picador</t>
  </si>
  <si>
    <t>San Diego Central Library-Boiler Replac</t>
  </si>
  <si>
    <t>30th Street Pipeline Replacement A</t>
  </si>
  <si>
    <t>Otay 1st/2nd PPL West of Highland Avenue</t>
  </si>
  <si>
    <t>Police Range Refurbishment Phase II</t>
  </si>
  <si>
    <t>SP17 JOC North Task 1 - Scripps Poway Parkway</t>
  </si>
  <si>
    <t>Montezuma PPL/Mid City Pipeline Ph 2</t>
  </si>
  <si>
    <t>Otay 2nd Pipeline Phase 1</t>
  </si>
  <si>
    <t>Seminole Drive UUP (Stanley to Estelle)</t>
  </si>
  <si>
    <t>25th (SB) Street UUP (Coronado-SB to Gro</t>
  </si>
  <si>
    <t>Block 4-J1 UUD (Mid City)</t>
  </si>
  <si>
    <t>SP17 JOC South Task 1 - Fairmount Ave/Montezuma</t>
  </si>
  <si>
    <t>NCWRP Expansion (Pkg. 1)</t>
  </si>
  <si>
    <t>Pipeline Rehabilitation AQ-1</t>
  </si>
  <si>
    <t>Hotel Circle CI &amp; AC Accelerated Repl</t>
  </si>
  <si>
    <t>31st Street UUD (Market St - L St)</t>
  </si>
  <si>
    <t>Sidewalk Replacement Group 1604</t>
  </si>
  <si>
    <t>Manzana Water Replacement</t>
  </si>
  <si>
    <t>Manzana Storm Drain Replacement</t>
  </si>
  <si>
    <t>Ultraviolet Disinfection System Replace</t>
  </si>
  <si>
    <t>Ashley Falls Lg Scale Storm Flow Storage</t>
  </si>
  <si>
    <t>Job Order Contract</t>
  </si>
  <si>
    <t>Project Number</t>
  </si>
  <si>
    <t>Q3</t>
  </si>
  <si>
    <t>Q1</t>
  </si>
  <si>
    <t>Q4</t>
  </si>
  <si>
    <t>Q2</t>
  </si>
  <si>
    <t>Library Department</t>
  </si>
  <si>
    <t>Police Department</t>
  </si>
  <si>
    <t>Multiple Award Construction Contract</t>
  </si>
  <si>
    <t>B19211</t>
  </si>
  <si>
    <t>B19011</t>
  </si>
  <si>
    <t>B19198</t>
  </si>
  <si>
    <t>B20040</t>
  </si>
  <si>
    <t>S12004</t>
  </si>
  <si>
    <t>6500 Montezuma Rd SD Emergency</t>
  </si>
  <si>
    <t>7980 Park Village Rd SD Emergency</t>
  </si>
  <si>
    <t>4196 Rochester Rd SD Emergency</t>
  </si>
  <si>
    <t>Milton Street Pavement Replacement</t>
  </si>
  <si>
    <t>Coast Bl Sea Cave Emerg Stablz Project</t>
  </si>
  <si>
    <t>Canyonside Community Park Improvements</t>
  </si>
  <si>
    <t>Sole Source</t>
  </si>
  <si>
    <t>Sole Source Emergency Project</t>
  </si>
  <si>
    <t>Transportation and Storm Water Department - Storm Water Division</t>
  </si>
  <si>
    <t>PUD Sewer</t>
  </si>
  <si>
    <t>PUD Water</t>
  </si>
  <si>
    <t xml:space="preserve">Public Utilities </t>
  </si>
  <si>
    <t>Transportation and Storm Water Department - Street Division</t>
  </si>
  <si>
    <t>Development Services Department</t>
  </si>
  <si>
    <t>B11057</t>
  </si>
  <si>
    <t>B12031</t>
  </si>
  <si>
    <t>B13130</t>
  </si>
  <si>
    <t>B15065</t>
  </si>
  <si>
    <t>B15098</t>
  </si>
  <si>
    <t>B15117</t>
  </si>
  <si>
    <t>B15141.1</t>
  </si>
  <si>
    <t>B15141.2</t>
  </si>
  <si>
    <t>B15141.3</t>
  </si>
  <si>
    <t>B15142.1</t>
  </si>
  <si>
    <t>B15142.2</t>
  </si>
  <si>
    <t>B16034</t>
  </si>
  <si>
    <t>B16111</t>
  </si>
  <si>
    <t>B17012</t>
  </si>
  <si>
    <t>B17013</t>
  </si>
  <si>
    <t>B17104</t>
  </si>
  <si>
    <t>B17105</t>
  </si>
  <si>
    <t>B17172</t>
  </si>
  <si>
    <t>B17181</t>
  </si>
  <si>
    <t>B18144</t>
  </si>
  <si>
    <t>B18192</t>
  </si>
  <si>
    <t>B18220</t>
  </si>
  <si>
    <t>B19000</t>
  </si>
  <si>
    <t>B19001</t>
  </si>
  <si>
    <t>B19007.1</t>
  </si>
  <si>
    <t>B19007.2</t>
  </si>
  <si>
    <t>B19008.1</t>
  </si>
  <si>
    <t>B19008.2</t>
  </si>
  <si>
    <t>B19050</t>
  </si>
  <si>
    <t>B19137</t>
  </si>
  <si>
    <t>B19202</t>
  </si>
  <si>
    <t>B20020</t>
  </si>
  <si>
    <t>S00605</t>
  </si>
  <si>
    <t>S00636</t>
  </si>
  <si>
    <t>S12012</t>
  </si>
  <si>
    <t>Block 8R UUP</t>
  </si>
  <si>
    <t>Block 4Y UUP</t>
  </si>
  <si>
    <t>SD Mission Rd w/o Fairmount Av Sdwk S/S</t>
  </si>
  <si>
    <t>AC Water &amp; Sewer Group 1023 (S)</t>
  </si>
  <si>
    <t>Sewer Group 776A</t>
  </si>
  <si>
    <t>Sewer &amp; AC Water Group 1032 (S)</t>
  </si>
  <si>
    <t>Sewer &amp; AC Water Group 1032 (W)</t>
  </si>
  <si>
    <t>Canyonside CP AC System</t>
  </si>
  <si>
    <t>Casa de Balboa Fire Alarm System</t>
  </si>
  <si>
    <t>PS 1 and 2 Cooling Tower Replacement</t>
  </si>
  <si>
    <t>National Avenue Complete Street</t>
  </si>
  <si>
    <t>Bay Ho Improv 2A (W)</t>
  </si>
  <si>
    <t>Dennery Ranch Neighborhood Park</t>
  </si>
  <si>
    <t>Transportation Engineering &amp; Operations Division</t>
  </si>
  <si>
    <t>ADA Compliance &amp; Accessibility</t>
  </si>
  <si>
    <t>Parks &amp; Recreation Department</t>
  </si>
  <si>
    <t>Street Division</t>
  </si>
  <si>
    <t>Planning Department</t>
  </si>
  <si>
    <t>Agency/ Developer Managed Built - City Paid</t>
  </si>
  <si>
    <t>S15017</t>
  </si>
  <si>
    <t>La Jolla Village/I-805 Landscape Maint</t>
  </si>
  <si>
    <t/>
  </si>
  <si>
    <t>Responsible Division</t>
  </si>
  <si>
    <t>TSW</t>
  </si>
  <si>
    <t>B19066</t>
  </si>
  <si>
    <t>S17001</t>
  </si>
  <si>
    <t>B16100</t>
  </si>
  <si>
    <t>B16140</t>
  </si>
  <si>
    <t>S16027</t>
  </si>
  <si>
    <t>B11048</t>
  </si>
  <si>
    <t>B18099</t>
  </si>
  <si>
    <t>B18203</t>
  </si>
  <si>
    <t>B18212</t>
  </si>
  <si>
    <t>B20021</t>
  </si>
  <si>
    <t>B20022</t>
  </si>
  <si>
    <t>B16006</t>
  </si>
  <si>
    <t>S12022</t>
  </si>
  <si>
    <t>B19067</t>
  </si>
  <si>
    <t>S00319</t>
  </si>
  <si>
    <t>B19114</t>
  </si>
  <si>
    <t>B19106</t>
  </si>
  <si>
    <t>L14002.4</t>
  </si>
  <si>
    <t>B18034</t>
  </si>
  <si>
    <t>B19013</t>
  </si>
  <si>
    <t>B19163</t>
  </si>
  <si>
    <t>B17116</t>
  </si>
  <si>
    <t>S16038</t>
  </si>
  <si>
    <t>S16033</t>
  </si>
  <si>
    <t>S16039</t>
  </si>
  <si>
    <t>S16035</t>
  </si>
  <si>
    <t>S16032</t>
  </si>
  <si>
    <t>S14023</t>
  </si>
  <si>
    <t>B19029</t>
  </si>
  <si>
    <t>B19032</t>
  </si>
  <si>
    <t>S00811</t>
  </si>
  <si>
    <t>B18005</t>
  </si>
  <si>
    <t>S11103</t>
  </si>
  <si>
    <t>S15031</t>
  </si>
  <si>
    <t>B17102</t>
  </si>
  <si>
    <t>B19165</t>
  </si>
  <si>
    <t>B19016</t>
  </si>
  <si>
    <t>S01083</t>
  </si>
  <si>
    <t>B10161</t>
  </si>
  <si>
    <t>B13116</t>
  </si>
  <si>
    <t>B15029</t>
  </si>
  <si>
    <t>B15165</t>
  </si>
  <si>
    <t>B16094</t>
  </si>
  <si>
    <t>B18117</t>
  </si>
  <si>
    <t>B18118</t>
  </si>
  <si>
    <t>B16118</t>
  </si>
  <si>
    <t>B17100</t>
  </si>
  <si>
    <t>B17101</t>
  </si>
  <si>
    <t>B15005</t>
  </si>
  <si>
    <t>B16099</t>
  </si>
  <si>
    <t>B15103</t>
  </si>
  <si>
    <t>B14099</t>
  </si>
  <si>
    <t>B17150</t>
  </si>
  <si>
    <t>B18185</t>
  </si>
  <si>
    <t>B10089</t>
  </si>
  <si>
    <t>B18087</t>
  </si>
  <si>
    <t>B00406</t>
  </si>
  <si>
    <t>B15099</t>
  </si>
  <si>
    <t>B15100</t>
  </si>
  <si>
    <t>B19204</t>
  </si>
  <si>
    <t>B19205</t>
  </si>
  <si>
    <t>B00156</t>
  </si>
  <si>
    <t>B18141</t>
  </si>
  <si>
    <t>21003600</t>
  </si>
  <si>
    <t>B18142</t>
  </si>
  <si>
    <t>21003599</t>
  </si>
  <si>
    <t>B17114</t>
  </si>
  <si>
    <t>B17056</t>
  </si>
  <si>
    <t>B18150</t>
  </si>
  <si>
    <t>B15014</t>
  </si>
  <si>
    <t>B17019</t>
  </si>
  <si>
    <t>B18147</t>
  </si>
  <si>
    <t>B13137</t>
  </si>
  <si>
    <t>B18158</t>
  </si>
  <si>
    <t>B18017</t>
  </si>
  <si>
    <t>B18123</t>
  </si>
  <si>
    <t>B18121</t>
  </si>
  <si>
    <t>B18095</t>
  </si>
  <si>
    <t>B18088</t>
  </si>
  <si>
    <t>B15209</t>
  </si>
  <si>
    <t>B18015</t>
  </si>
  <si>
    <t>B18097</t>
  </si>
  <si>
    <t>B18098</t>
  </si>
  <si>
    <t>B18091</t>
  </si>
  <si>
    <t>B18096</t>
  </si>
  <si>
    <t>B18092</t>
  </si>
  <si>
    <t>B19169</t>
  </si>
  <si>
    <t>B18182</t>
  </si>
  <si>
    <t>B18181</t>
  </si>
  <si>
    <t>B19166</t>
  </si>
  <si>
    <t>B19199</t>
  </si>
  <si>
    <t>B19097</t>
  </si>
  <si>
    <t>B18159</t>
  </si>
  <si>
    <t>B13102</t>
  </si>
  <si>
    <t>B18223</t>
  </si>
  <si>
    <t>S12013</t>
  </si>
  <si>
    <t>B19057</t>
  </si>
  <si>
    <t>B18069</t>
  </si>
  <si>
    <t>B20064</t>
  </si>
  <si>
    <t>B17133</t>
  </si>
  <si>
    <t>B17140</t>
  </si>
  <si>
    <t>B19088</t>
  </si>
  <si>
    <t>B17110</t>
  </si>
  <si>
    <t>B18089</t>
  </si>
  <si>
    <t>B15084</t>
  </si>
  <si>
    <t>B18094</t>
  </si>
  <si>
    <t>21003798</t>
  </si>
  <si>
    <t>B00429</t>
  </si>
  <si>
    <t>B13016</t>
  </si>
  <si>
    <t>B18090</t>
  </si>
  <si>
    <t>B18155</t>
  </si>
  <si>
    <t>S16029</t>
  </si>
  <si>
    <t>B18148</t>
  </si>
  <si>
    <t>B18083</t>
  </si>
  <si>
    <t>B15214</t>
  </si>
  <si>
    <t>B15213</t>
  </si>
  <si>
    <t>L18001</t>
  </si>
  <si>
    <t>L14002.3</t>
  </si>
  <si>
    <t>L14002.5</t>
  </si>
  <si>
    <t>B17050</t>
  </si>
  <si>
    <t>B17051</t>
  </si>
  <si>
    <t>B17087</t>
  </si>
  <si>
    <t>B20076</t>
  </si>
  <si>
    <t>S00951</t>
  </si>
  <si>
    <t>B18202</t>
  </si>
  <si>
    <t>B20046</t>
  </si>
  <si>
    <t>B18137</t>
  </si>
  <si>
    <t>B19022</t>
  </si>
  <si>
    <t>B19021</t>
  </si>
  <si>
    <t>B18215</t>
  </si>
  <si>
    <t>L14005.1</t>
  </si>
  <si>
    <t>B18200</t>
  </si>
  <si>
    <t>B18162</t>
  </si>
  <si>
    <t>B19060</t>
  </si>
  <si>
    <t>B16025</t>
  </si>
  <si>
    <t>S14006</t>
  </si>
  <si>
    <t>S10008</t>
  </si>
  <si>
    <t>S14017</t>
  </si>
  <si>
    <t>B17016</t>
  </si>
  <si>
    <t>B16022</t>
  </si>
  <si>
    <t>B15096</t>
  </si>
  <si>
    <t>B15047</t>
  </si>
  <si>
    <t>B19132</t>
  </si>
  <si>
    <t>L14005.2</t>
  </si>
  <si>
    <t>B18019</t>
  </si>
  <si>
    <t>B18151</t>
  </si>
  <si>
    <t>B14078</t>
  </si>
  <si>
    <t>B16089</t>
  </si>
  <si>
    <t>B17003</t>
  </si>
  <si>
    <t>B16090</t>
  </si>
  <si>
    <t>B17146</t>
  </si>
  <si>
    <t>B19120</t>
  </si>
  <si>
    <t>B17082</t>
  </si>
  <si>
    <t>B12040</t>
  </si>
  <si>
    <t>B18080</t>
  </si>
  <si>
    <t>S15034</t>
  </si>
  <si>
    <t>B00431</t>
  </si>
  <si>
    <t>B16113</t>
  </si>
  <si>
    <t>S15027</t>
  </si>
  <si>
    <t>B17128</t>
  </si>
  <si>
    <t>L16002.1</t>
  </si>
  <si>
    <t>B17005</t>
  </si>
  <si>
    <t>B15142</t>
  </si>
  <si>
    <t>S13008</t>
  </si>
  <si>
    <t>S10119</t>
  </si>
  <si>
    <t>B15197</t>
  </si>
  <si>
    <t>S16031</t>
  </si>
  <si>
    <t>B16158</t>
  </si>
  <si>
    <t>B16119</t>
  </si>
  <si>
    <t>L14002.6</t>
  </si>
  <si>
    <t>240033324</t>
  </si>
  <si>
    <t>B20014</t>
  </si>
  <si>
    <t>B15030</t>
  </si>
  <si>
    <t>B18201</t>
  </si>
  <si>
    <t>B19079</t>
  </si>
  <si>
    <t>B18234</t>
  </si>
  <si>
    <t>B18204</t>
  </si>
  <si>
    <t>B18208</t>
  </si>
  <si>
    <t>B15212</t>
  </si>
  <si>
    <t>B18063</t>
  </si>
  <si>
    <t>B18064</t>
  </si>
  <si>
    <t>B00374</t>
  </si>
  <si>
    <t>S10051</t>
  </si>
  <si>
    <t>B18073</t>
  </si>
  <si>
    <t>B18071</t>
  </si>
  <si>
    <t>B00394</t>
  </si>
  <si>
    <t>B15070</t>
  </si>
  <si>
    <t>B00426</t>
  </si>
  <si>
    <t>B17115</t>
  </si>
  <si>
    <t>B00434</t>
  </si>
  <si>
    <t>B13232</t>
  </si>
  <si>
    <t>B17189</t>
  </si>
  <si>
    <t>B19145</t>
  </si>
  <si>
    <t>B00395</t>
  </si>
  <si>
    <t>B13010</t>
  </si>
  <si>
    <t>B16041</t>
  </si>
  <si>
    <t>B16112</t>
  </si>
  <si>
    <t>B12001</t>
  </si>
  <si>
    <t>B15063</t>
  </si>
  <si>
    <t>B17143</t>
  </si>
  <si>
    <t>B17188</t>
  </si>
  <si>
    <t>B18197</t>
  </si>
  <si>
    <t>S15020</t>
  </si>
  <si>
    <t>B15203</t>
  </si>
  <si>
    <t>B18233</t>
  </si>
  <si>
    <t>B18231</t>
  </si>
  <si>
    <t>B18232</t>
  </si>
  <si>
    <t>B19015</t>
  </si>
  <si>
    <t>B19017</t>
  </si>
  <si>
    <t>B18157</t>
  </si>
  <si>
    <t>B16155</t>
  </si>
  <si>
    <t>S18001</t>
  </si>
  <si>
    <t>S19003</t>
  </si>
  <si>
    <t>B19087</t>
  </si>
  <si>
    <t>B19086</t>
  </si>
  <si>
    <t>B14108</t>
  </si>
  <si>
    <t>B13150</t>
  </si>
  <si>
    <t>B12048</t>
  </si>
  <si>
    <t>B12057</t>
  </si>
  <si>
    <t>B00032</t>
  </si>
  <si>
    <t>B00131</t>
  </si>
  <si>
    <t>Contract Bid - Start (5010)</t>
  </si>
  <si>
    <t>LNTP (6010)</t>
  </si>
  <si>
    <t>On FY21 Award List</t>
  </si>
  <si>
    <t>Rosecrans Street Median Improvements</t>
  </si>
  <si>
    <t>Street Paving Group 1903</t>
  </si>
  <si>
    <t>Park Villa Drive Water &amp; Sewer Main Replacement (S)</t>
  </si>
  <si>
    <t>Park Villa Drive Water &amp; Sewer Main Replacement (W)</t>
  </si>
  <si>
    <t>FY19</t>
  </si>
  <si>
    <t>FY20</t>
  </si>
  <si>
    <t>FY21</t>
  </si>
  <si>
    <t>FY22</t>
  </si>
  <si>
    <t>B18036</t>
  </si>
  <si>
    <t>Include in this list?</t>
  </si>
  <si>
    <t>Design Section Head</t>
  </si>
  <si>
    <t>B19197</t>
  </si>
  <si>
    <t>Architectural Engineering &amp; Parks Division</t>
  </si>
  <si>
    <t>Right-of-Way Division</t>
  </si>
  <si>
    <t>TSW Streets</t>
  </si>
  <si>
    <t>Y</t>
  </si>
  <si>
    <t>N</t>
  </si>
  <si>
    <t>N, per senior</t>
  </si>
  <si>
    <t>Hoenes, Craig</t>
  </si>
  <si>
    <t>N, this project is no longer active in P6</t>
  </si>
  <si>
    <t>N, U Turned</t>
  </si>
  <si>
    <t>Nutter, Daniel</t>
  </si>
  <si>
    <t>N, not CIP project per senior</t>
  </si>
  <si>
    <t>Batta, Nabil</t>
  </si>
  <si>
    <t>Barhoumi, Amer</t>
  </si>
  <si>
    <t>Lahmann, Joshua</t>
  </si>
  <si>
    <t>Zhang, Dayue</t>
  </si>
  <si>
    <t>Bose, Sheila</t>
  </si>
  <si>
    <t>L17000.6</t>
  </si>
  <si>
    <t>L18002.3</t>
  </si>
  <si>
    <t>B19126</t>
  </si>
  <si>
    <t>B19127</t>
  </si>
  <si>
    <t>B19131</t>
  </si>
  <si>
    <t>B19146</t>
  </si>
  <si>
    <t>Include in FY20 Mid Year List?</t>
  </si>
  <si>
    <t>CMP Storm Drain Lining I</t>
  </si>
  <si>
    <t>On System Bridge Rehabilitation</t>
  </si>
  <si>
    <t>Downtown Mobility Cycleway Improvement</t>
  </si>
  <si>
    <t>ADACA Crown Point Missing Walkways GF 16</t>
  </si>
  <si>
    <t>No</t>
  </si>
  <si>
    <t>Schroth-Nichols, Elizabeth</t>
  </si>
  <si>
    <t>Oliver, Kevin</t>
  </si>
  <si>
    <t>Oriqat, Mahmoud</t>
  </si>
  <si>
    <t>Choi, Jong</t>
  </si>
  <si>
    <t>Vitelle, Brian</t>
  </si>
  <si>
    <t>Jaro, Janice</t>
  </si>
  <si>
    <t>Lozano, Edgar</t>
  </si>
  <si>
    <t>Ammerlahn, Parita</t>
  </si>
  <si>
    <t>Sleiman, Alex</t>
  </si>
  <si>
    <t>Ashrafzadeh, Mastaneh</t>
  </si>
  <si>
    <t>Qasem, Labib</t>
  </si>
  <si>
    <t>12362 Springhurst Dr. SD Emergency</t>
  </si>
  <si>
    <t>y</t>
  </si>
  <si>
    <t>Status of Award per Master</t>
  </si>
  <si>
    <t>ADA S/W Group 4E College</t>
  </si>
  <si>
    <t>Hughes St (58th St to Jodi St) SL UU101</t>
  </si>
  <si>
    <t>Coronado SB (27th-Madden) SL UU193</t>
  </si>
  <si>
    <t>India St at West Palm St Hybrid Beacon</t>
  </si>
  <si>
    <t>Plumosa Park Series Circuit Conversion</t>
  </si>
  <si>
    <t>Loma Palisades SL Series Circuit Conv</t>
  </si>
  <si>
    <t>Cass St (Grand-Pacific) SL UU143</t>
  </si>
  <si>
    <t>Street Resurfacing Mission Bay</t>
  </si>
  <si>
    <t>Plaza De Panama Pipeline Replacement (S)</t>
  </si>
  <si>
    <t>Plaza De Panama Pipeline Replacement (W)</t>
  </si>
  <si>
    <t>B12117</t>
  </si>
  <si>
    <t>S12015</t>
  </si>
  <si>
    <t>PACIFIC BEACH PIPELINE SOUTH (S)</t>
  </si>
  <si>
    <t>PACIFIC BEACH PIPELINE SOUTH (w)</t>
  </si>
  <si>
    <t>LaJolla Rec Center Bball Crt Resurfacing</t>
  </si>
  <si>
    <t>Minor Contract</t>
  </si>
  <si>
    <t>ADA Curb Ramp Winder &amp; McKee</t>
  </si>
  <si>
    <t>AC Water &amp; Sewer Group 1053 (S)</t>
  </si>
  <si>
    <t>PIPELINE REHABILITATION AX-1</t>
  </si>
  <si>
    <t>B17063</t>
  </si>
  <si>
    <t>B20086</t>
  </si>
  <si>
    <t>B20087</t>
  </si>
  <si>
    <t>PUD</t>
  </si>
  <si>
    <t>Accelerated TS Referral Group 1 South</t>
  </si>
  <si>
    <t>Accelerated Pipeline Rehab Ref Group 846</t>
  </si>
  <si>
    <t>Pipeline Rehabilitation AR-1</t>
  </si>
  <si>
    <t>Water Group 968</t>
  </si>
  <si>
    <t>21004648</t>
  </si>
  <si>
    <t>B19008</t>
  </si>
  <si>
    <t>B19007</t>
  </si>
  <si>
    <t>Column1</t>
  </si>
  <si>
    <t>Asphalt Resurfacing Group 1702 (Option C</t>
  </si>
  <si>
    <t>Trench Paving Group 1901</t>
  </si>
  <si>
    <t>Downtown Complete Streets Implementation</t>
  </si>
  <si>
    <t>North Park Mini-Park</t>
  </si>
  <si>
    <t>PACIFIC BEACH PIPELINE SOUTH (W)</t>
  </si>
  <si>
    <t>Mid-City and Bonita Pipeline</t>
  </si>
  <si>
    <t xml:space="preserve">Street Paving Group 1903 </t>
  </si>
  <si>
    <t>Kensington Talmadge Paving G1</t>
  </si>
  <si>
    <t>Asphalt Resurfacing Group 1901</t>
  </si>
  <si>
    <t>CMP Storm Drain Lining II</t>
  </si>
  <si>
    <t>CMP Storm Drain Lining III</t>
  </si>
  <si>
    <t>North City Water Reclamation Plant Electrial Upgrades</t>
  </si>
  <si>
    <t>TP South Golf Course Improvements</t>
  </si>
  <si>
    <t>Miramar Ranch North Paving G1</t>
  </si>
  <si>
    <t>Not on website</t>
  </si>
  <si>
    <t>not in P6</t>
  </si>
  <si>
    <t>March data shows this wil be awarded in FY20, but Feb data shows FY21, do not include on this list</t>
  </si>
  <si>
    <t>Do not include per senior's request</t>
  </si>
  <si>
    <t>Project added in March, do not include on this list</t>
  </si>
  <si>
    <t>Lewis, Nikki</t>
  </si>
  <si>
    <t>James, Alaine</t>
  </si>
  <si>
    <t>Salem, Nicole</t>
  </si>
  <si>
    <t>Mahmalji, Samir</t>
  </si>
  <si>
    <t>Balboa Park Pipeline Repl Ph III (S)</t>
  </si>
  <si>
    <t>Balboa Park Pipeline Repl Ph III (W)</t>
  </si>
  <si>
    <t>Famosa Slough Salt Marsh Creation</t>
  </si>
  <si>
    <t>Olive St Park Acquisition and Develpment</t>
  </si>
  <si>
    <t>Mingei Museum Dome Waterproofing</t>
  </si>
  <si>
    <t>Real Estate Assets Department</t>
  </si>
  <si>
    <t>Beta Street and 37th Street Green Alley</t>
  </si>
  <si>
    <t>4th Ave &amp; Date St Traffic Signal</t>
  </si>
  <si>
    <t>Via De La Valle UUD (Highland Cv/City Li</t>
  </si>
  <si>
    <t>Beyer Bl @ Smythe Ave Traffic Signal</t>
  </si>
  <si>
    <t>32nd &amp; Norman Scott Rd TS Upgrade</t>
  </si>
  <si>
    <t>31st St &amp; Market St School Traffic Sgnal</t>
  </si>
  <si>
    <t>ADA APS Group 2E Washington St &amp; Normal</t>
  </si>
  <si>
    <t>Pacific Beach 1 SL Series Circuit Conv</t>
  </si>
  <si>
    <t>Governor Dr @ Lakewood St Traffic Signal</t>
  </si>
  <si>
    <t>31st St @ National Ave Traffic Signal</t>
  </si>
  <si>
    <t>Kensington Hts #2 Series Circuit Upgrade</t>
  </si>
  <si>
    <t>Ash Street Signal Mods</t>
  </si>
  <si>
    <t>Center City - New Traffic Signals</t>
  </si>
  <si>
    <t>Downtown Audibles O4th &amp; E S29</t>
  </si>
  <si>
    <t>Regional Arterial Guardrail Group 2a</t>
  </si>
  <si>
    <t>Aquarius &amp; Camino Ruiz Traff. Signal</t>
  </si>
  <si>
    <t>El Cajon &amp; Kansas - Traffic Signal</t>
  </si>
  <si>
    <t>Reo Drive New Streetlights</t>
  </si>
  <si>
    <t>MYF Electrical System Upgrade</t>
  </si>
  <si>
    <t>Airports Department</t>
  </si>
  <si>
    <t>City Heights Pool Reconstruction</t>
  </si>
  <si>
    <t>NCWRP Expansion</t>
  </si>
  <si>
    <t>Buchanan Canyon Sewer B (UP)</t>
  </si>
  <si>
    <t>Water Group Job 952</t>
  </si>
  <si>
    <t>Maple Canyon Restoration - Phase 1</t>
  </si>
  <si>
    <t>La Jolla Farms Outfall Repair</t>
  </si>
  <si>
    <t>Green Infrastructure Group 1012</t>
  </si>
  <si>
    <t>AC Water Group 1038</t>
  </si>
  <si>
    <t>AC Water &amp; Sewer Group 1056 (W)</t>
  </si>
  <si>
    <t>AC Water &amp; Sewer Group 1056 (S)</t>
  </si>
  <si>
    <t>Pipeline Rehabilitation BA-1</t>
  </si>
  <si>
    <t>Fire Station No. 51 Skyline Hills</t>
  </si>
  <si>
    <t>Fire-Rescue Department (Lifeguard)</t>
  </si>
  <si>
    <t>Design Build</t>
  </si>
  <si>
    <t>Browns Field CBP Modular Structure</t>
  </si>
  <si>
    <t>Mountain View Sports Courts</t>
  </si>
  <si>
    <t>Playa Pacifica No Parking Lot Imprvemts</t>
  </si>
  <si>
    <t>Rose Marie Starns Parking Lot Imprvemts</t>
  </si>
  <si>
    <t>Balboa Park Golf Course- Bathroom Remodel</t>
  </si>
  <si>
    <t>Sherman Heights Com Center Playground</t>
  </si>
  <si>
    <t>Howard Ave-Village Pine to Iris Sidewalk</t>
  </si>
  <si>
    <t>Miramar Road I-805 Easterly Ramps</t>
  </si>
  <si>
    <t>Laurel Ridge Court Storm Drain</t>
  </si>
  <si>
    <t>Rue Cheaumont (12275) Storm Drain Replac</t>
  </si>
  <si>
    <t>Campus Point Dr (9900) Storm Drain Repl</t>
  </si>
  <si>
    <t>Lobrico Ct (615) Storm Drain</t>
  </si>
  <si>
    <t>Jamacha Drainage Channel Upgrade</t>
  </si>
  <si>
    <t>Uptown Storm Drain Replacement</t>
  </si>
  <si>
    <t>Navajo Storm Drains</t>
  </si>
  <si>
    <t>Logan Heights LID (South)</t>
  </si>
  <si>
    <t>Storm Drain Group 1013</t>
  </si>
  <si>
    <t>Golden Hill &amp; South Park SD Replacement</t>
  </si>
  <si>
    <t>North Park SD Replacement (North)</t>
  </si>
  <si>
    <t>Scripps Ranch SD Repl (South)</t>
  </si>
  <si>
    <t>Pollution Prevention Division</t>
  </si>
  <si>
    <t>Cherokee Point South SD &amp; GI (SD)</t>
  </si>
  <si>
    <t>Cherokee Point South SD &amp; GI (GI)</t>
  </si>
  <si>
    <t>Jamacha Lomita Green Infrastructure</t>
  </si>
  <si>
    <t>Jamacha Lomita Storm Drain</t>
  </si>
  <si>
    <t>Mira Mesa South Storm Drain Replacement</t>
  </si>
  <si>
    <t>Storm Drain Group 763</t>
  </si>
  <si>
    <t>South Mission Beach SD Replacement</t>
  </si>
  <si>
    <t>South Mission Beach GI</t>
  </si>
  <si>
    <t>Redwood Village Standpipe Main Replcm.</t>
  </si>
  <si>
    <t>Green Infrastructure Group 1027</t>
  </si>
  <si>
    <t>La Jolla Pkwy/Mt Soledad Erosion Control</t>
  </si>
  <si>
    <t>Bermuda Ave Coastal Access Replacement</t>
  </si>
  <si>
    <t>MLK Rec Center Moisture Intrusion</t>
  </si>
  <si>
    <t>Sewer &amp; AC Water Group 794 (S)</t>
  </si>
  <si>
    <t>Sewer Group 806</t>
  </si>
  <si>
    <t>Sewer Group 836</t>
  </si>
  <si>
    <t>Serra Mesa Storm Drain &amp; GI (SD)</t>
  </si>
  <si>
    <t>Serra Mesa Storm Drain &amp; GI (GI)</t>
  </si>
  <si>
    <t>Sewer &amp; AC Water Group 794 (W)</t>
  </si>
  <si>
    <t>AC Water Group 1023A</t>
  </si>
  <si>
    <t>Lakeside Valve Station Replacement</t>
  </si>
  <si>
    <t>Torrey Highlands &amp; Rancho PQ SD Repl</t>
  </si>
  <si>
    <t>73rd St-El Cajon Bl to Saranac-Sidewalk</t>
  </si>
  <si>
    <t>Morena Pipeline</t>
  </si>
  <si>
    <t>College Areas Swr &amp; AC Wtr Main Repl (W)</t>
  </si>
  <si>
    <t>College Areas Swr &amp; AC Wtr Main Repl (S)</t>
  </si>
  <si>
    <t>Sewer &amp; AC Water Group 765A (W)</t>
  </si>
  <si>
    <t>Sewer &amp; AC Water Group 765A (S)</t>
  </si>
  <si>
    <t>AC Water &amp; Sewer Group 1049 (W)</t>
  </si>
  <si>
    <t>AC Water &amp; Sewer Group 1050 (W)</t>
  </si>
  <si>
    <t>AC Water &amp; Sewer Group 1050 (S)</t>
  </si>
  <si>
    <t>AC Water &amp; Sewer Group 1049 (S)</t>
  </si>
  <si>
    <t>La Jolla Improv 1 (W)</t>
  </si>
  <si>
    <t>North Pacific Beach Lifeguard Station</t>
  </si>
  <si>
    <t>Mira Mesa Library HVAC and Foundation</t>
  </si>
  <si>
    <t>Santa Clara Pt South Prkng Lot Imprvemts</t>
  </si>
  <si>
    <t>Chollas Lake Improvements</t>
  </si>
  <si>
    <t>Kearny Mesa East Green Infrastructure</t>
  </si>
  <si>
    <t>AC Water &amp; Sewer Group 1052 (W)</t>
  </si>
  <si>
    <t>AC Water &amp; Sewer Group 1052 (S)</t>
  </si>
  <si>
    <t>Damon Ave Water Main Extension &amp; AC Repl</t>
  </si>
  <si>
    <t>Mohnike Adobe and Barn Restoration</t>
  </si>
  <si>
    <t>Solana Highlands NP-Comfort Station</t>
  </si>
  <si>
    <t>Carmel Knoll NP-Comfort Station</t>
  </si>
  <si>
    <t>Carmel Grove NP-Comfort Station</t>
  </si>
  <si>
    <t>Carmel Mission NP Comfort Station Develo</t>
  </si>
  <si>
    <t>North Cove Comfort Station Imp</t>
  </si>
  <si>
    <t>North Park Mini Park Ped Improvements</t>
  </si>
  <si>
    <t>Thermal Ave-Donax Av to Palm Ave Sidwlk</t>
  </si>
  <si>
    <t>Tecolote South Playground Improvements</t>
  </si>
  <si>
    <t>Mira Mesa Pool &amp; Skate Plaza Ph2</t>
  </si>
  <si>
    <t>University Avenue Culvert Reconstruction</t>
  </si>
  <si>
    <t>Highland &amp; Monroe Aves Storm Drain Repl</t>
  </si>
  <si>
    <t>Hard Court (basketball) Repaving 6 Locs</t>
  </si>
  <si>
    <t>Demolition of Loma Land Structures</t>
  </si>
  <si>
    <t>Hillside Drainage Improvements</t>
  </si>
  <si>
    <t>Junipero Serra Museum ADA Improvements</t>
  </si>
  <si>
    <t>To Be Determined</t>
  </si>
  <si>
    <t>Water Group 525C</t>
  </si>
  <si>
    <t>Water Group 525E</t>
  </si>
  <si>
    <t>AC Water &amp; Sewer Group 1048 (W)</t>
  </si>
  <si>
    <t>AC Water &amp; Sewer Group 1048 (S)</t>
  </si>
  <si>
    <t>Scripps Ranch Improv 1 (S)</t>
  </si>
  <si>
    <t>Scripps Ranch Improv 1 (W)</t>
  </si>
  <si>
    <t>University City Improv 1 (W)</t>
  </si>
  <si>
    <t>University City Improv 1 (S)</t>
  </si>
  <si>
    <t>Bonita Direct Transfer PS</t>
  </si>
  <si>
    <t>Mission Hills NE Storm Drain Replacement</t>
  </si>
  <si>
    <t>Bay Ho Improv 2 (W)</t>
  </si>
  <si>
    <t>UCSD Fire Station and ROW Improvements</t>
  </si>
  <si>
    <t>Fire-Rescue Department (FS)</t>
  </si>
  <si>
    <t>La Jolla View Reservoir</t>
  </si>
  <si>
    <t>Convention Center Phase III Expansion</t>
  </si>
  <si>
    <t>Special Promotional Programs</t>
  </si>
  <si>
    <t>Construction Manager at Risk</t>
  </si>
  <si>
    <t>Capital Asset Management</t>
  </si>
  <si>
    <t>Purcell, Carrie</t>
  </si>
  <si>
    <t>Grani, Jason</t>
  </si>
  <si>
    <t>PUD Pure Water</t>
  </si>
  <si>
    <t>Diab, Joseph</t>
  </si>
  <si>
    <t>Van Martin, Debbie</t>
  </si>
  <si>
    <t>Cetin, Elif</t>
  </si>
  <si>
    <t>DeAnza North Parking Lot Improvements</t>
  </si>
  <si>
    <t>TBD</t>
  </si>
  <si>
    <t>Removed - Dec 1st</t>
  </si>
  <si>
    <t>Awarded</t>
  </si>
  <si>
    <t>On Schedule</t>
  </si>
  <si>
    <t>Removed</t>
  </si>
  <si>
    <t>Yes</t>
  </si>
  <si>
    <t>Intelligent Cities Outdoor Lightng Proj2</t>
  </si>
  <si>
    <t>Sustainability Department</t>
  </si>
  <si>
    <t>AC Water &amp; Sewer Group 1023B</t>
  </si>
  <si>
    <t>Pomerado Park Reservoir Upgrade</t>
  </si>
  <si>
    <t>Sewer &amp; AC Water Group 763 (S)</t>
  </si>
  <si>
    <t>Sewer and AC Water Group 793 (S)</t>
  </si>
  <si>
    <t>Sewer and AC Water Group 812 (S)</t>
  </si>
  <si>
    <t>MISSION CTR CNYN A SMR</t>
  </si>
  <si>
    <t>SEWER GROUP 828</t>
  </si>
  <si>
    <t>Stlight Design &amp; Install 30th St - Ocean</t>
  </si>
  <si>
    <t>Water &amp; Sewer Group 965 (S)</t>
  </si>
  <si>
    <t>Water &amp; Sewer Group 965 (W)</t>
  </si>
  <si>
    <t>Signal Mods in Barrio Logan</t>
  </si>
  <si>
    <t>Adams Ave (1620) Storm Drain Replacement</t>
  </si>
  <si>
    <t>Division St &amp; Osborn St Traffic Signal</t>
  </si>
  <si>
    <t>Pacific Beach TS Interconnect Upgrade</t>
  </si>
  <si>
    <t>Sewer and AC Water Group 793 (W)</t>
  </si>
  <si>
    <t>Block 1M1 UUP (La Jolla)</t>
  </si>
  <si>
    <t>Hancock Street UUP (Witherby to Tourquoi</t>
  </si>
  <si>
    <t>Block 2S2 UUP</t>
  </si>
  <si>
    <t>North City Pure Water Facility</t>
  </si>
  <si>
    <t>Public Utilities</t>
  </si>
  <si>
    <t>North City Pure Water Pump Station</t>
  </si>
  <si>
    <t>NC Morena Blvd Pump Stations &amp; Pipelines</t>
  </si>
  <si>
    <t>Morena Conveyance Northern Segment - B3</t>
  </si>
  <si>
    <t>Tecolote Cyn GC Water Conn</t>
  </si>
  <si>
    <t>Pressure Reducing Stations Upgrades Phs1</t>
  </si>
  <si>
    <t>North City Pure Water Pipeline</t>
  </si>
  <si>
    <t>ADA S/W Group 3E W Point Loma</t>
  </si>
  <si>
    <t>Southcrest Green Infrastructure (GI)</t>
  </si>
  <si>
    <t>NCPWF Influent Pump Station and Pipeline</t>
  </si>
  <si>
    <t>Storm Drain Group 828</t>
  </si>
  <si>
    <t>Otay 2nd Pipeline Phase 3</t>
  </si>
  <si>
    <t>El Cajon Bl-Highland-58th Improv</t>
  </si>
  <si>
    <t>Murphy Canyon Trunk Sewer Repair/Rehab</t>
  </si>
  <si>
    <t>San Diego NC-MBC Improvements</t>
  </si>
  <si>
    <t>Mt Acadia (Mt Alifan-Mt Burnham)SL UU621</t>
  </si>
  <si>
    <t>Seminole PH2 (El Cajon-Stanley) SL UU630</t>
  </si>
  <si>
    <t>Citywide Street Lights Group 1701</t>
  </si>
  <si>
    <t>Citywide Street Lights Group 1702</t>
  </si>
  <si>
    <t>Clairemont Mesa Sewer Pipe Replacement</t>
  </si>
  <si>
    <t>Curb Ramp Improvement Group 1701</t>
  </si>
  <si>
    <t>Sewer and AC Water Group 812 (W)</t>
  </si>
  <si>
    <t>Sewer and AC Water Group 763 (W)</t>
  </si>
  <si>
    <t>Mid-City &amp; Eastern Area Signal Mods</t>
  </si>
  <si>
    <t>Balboa Park Pipeline Repl Ph II (S)</t>
  </si>
  <si>
    <t>Balboa Park Pipeline Repl Ph II (W)</t>
  </si>
  <si>
    <t>Torrey Pines Gf-Repr Storm Drain Outfall</t>
  </si>
  <si>
    <t>Palm Ave Storm Drain</t>
  </si>
  <si>
    <t>Street Reconstruction Group 1801</t>
  </si>
  <si>
    <t>Sewer Group 843</t>
  </si>
  <si>
    <t>John F Kennedy Neighborhood Park Improve</t>
  </si>
  <si>
    <t>Sewer &amp; AC Water Group 1034 (S)</t>
  </si>
  <si>
    <t>Sewer &amp; AC Water Group 1034 (W)</t>
  </si>
  <si>
    <t>Convert Bldg 619 @ NTC into Rec Center</t>
  </si>
  <si>
    <t>AC Water &amp; Sewer Group 1051 (W)</t>
  </si>
  <si>
    <t>AC Water &amp; Sewer Group 1051 (S)</t>
  </si>
  <si>
    <t>AC Water &amp; Sewer Group 1036 (W)</t>
  </si>
  <si>
    <t>AC Water &amp; Sewer Group 1036 (S)</t>
  </si>
  <si>
    <t>Coronado SB (27th SB-Madden)Rd Imp UU193</t>
  </si>
  <si>
    <t>32nd St PHII (Market-Imp.) Rd Imp UU17</t>
  </si>
  <si>
    <t>Block 6DD1 (Clairemont Mesa)Rd Imp UU410</t>
  </si>
  <si>
    <t>32nd St PH I (Market-F St) Rd Imp UU386</t>
  </si>
  <si>
    <t>31st Street (Market-L ST) Rd Imp UU11</t>
  </si>
  <si>
    <t>Cass (Grand-Pacific Bch Dr) Rd Imp UU143</t>
  </si>
  <si>
    <t>25th (SB) (Coronado-Grove) Rd Imp UU995</t>
  </si>
  <si>
    <t>Hughes St (58th St-Jodi St) Rd Imp UU101</t>
  </si>
  <si>
    <t>Block 1M (La Jolla 4) Rd Imp UU659</t>
  </si>
  <si>
    <t>54th-Market to Santa margarita Sidwlk</t>
  </si>
  <si>
    <t>ADACA Woodman St-Cielo to Pagel Pl Sidwl</t>
  </si>
  <si>
    <t>Talmadge AC Water Main Replacement</t>
  </si>
  <si>
    <t>Clairemont Mesa E Improv 1 (W)</t>
  </si>
  <si>
    <t>Clairemont Mesa E Improv 1 (S)</t>
  </si>
  <si>
    <t>Pipeline Rehabilitation AY-1</t>
  </si>
  <si>
    <t>Adult Fitness Course East Shore</t>
  </si>
  <si>
    <t>Tecolote North Parking Lot Improvements</t>
  </si>
  <si>
    <t>Tecolote North Playground Improvements</t>
  </si>
  <si>
    <t>Tecolote North Comfort Station Imp</t>
  </si>
  <si>
    <t>OB Dog Beach Accessibility Improvements</t>
  </si>
  <si>
    <t>Sidewalk Replacement Group 1902-CM &amp; LJ</t>
  </si>
  <si>
    <t>Sidewalk Replacement Group 1903-SE &amp; CH</t>
  </si>
  <si>
    <t>Tecolote South Comfort Station Imp</t>
  </si>
  <si>
    <t>Tecolote South Parking Lot Improvements</t>
  </si>
  <si>
    <t>Crown Point Playground Improvements</t>
  </si>
  <si>
    <t>Crown Point Parking Lot Improvements</t>
  </si>
  <si>
    <t>Santa Clara Playground Improvements</t>
  </si>
  <si>
    <t>Santa Clara Comfort Station Improvements</t>
  </si>
  <si>
    <t>SBWRP Variable Frequency Drive Repl</t>
  </si>
  <si>
    <t>Bay Ho Improv 1 (S)</t>
  </si>
  <si>
    <t>Accelerated MH Referral Group 1</t>
  </si>
  <si>
    <t>Sewer Rehab 1051A</t>
  </si>
  <si>
    <t>Sunset Point Parking Lot Improvements</t>
  </si>
  <si>
    <t>AC Water and Sewer Group 1052A (W)</t>
  </si>
  <si>
    <t>AC Water &amp; Sewer Group 1052A (S)</t>
  </si>
  <si>
    <t>Storm Drain at MBC</t>
  </si>
  <si>
    <t>Concrete Street Panel Repl - Coast Bl</t>
  </si>
  <si>
    <t>Coast Cave SD Accelerated Replacement</t>
  </si>
  <si>
    <t>Chollas Large Car Washes</t>
  </si>
  <si>
    <t>Fleet Services</t>
  </si>
  <si>
    <t>Chollas Crane Replacement</t>
  </si>
  <si>
    <t>Chollas Paint Booth</t>
  </si>
  <si>
    <t>PD Substation Small Carwashes</t>
  </si>
  <si>
    <t>Clay Street Mini Park Improvement</t>
  </si>
  <si>
    <t>EMTS Boat Dock Esplanade</t>
  </si>
  <si>
    <t>Hickman Fields Athletic Area</t>
  </si>
  <si>
    <t>SCRIPPS MIRAMAR RANCH LIB</t>
  </si>
  <si>
    <t>University Ave Mobility Plan</t>
  </si>
  <si>
    <t>Coastal Rail Trail</t>
  </si>
  <si>
    <t>FAIRBROO K NEIGHBORHOOD PARK - DEVELOPMEN</t>
  </si>
  <si>
    <t>MBGC Clubhouse Demo/Prtbl Building Instl</t>
  </si>
  <si>
    <t>El Monte Pipeline No. 2</t>
  </si>
  <si>
    <t>MBGC Irrigation &amp; Electrical Upgrades</t>
  </si>
  <si>
    <t>La Paz Mini Park</t>
  </si>
  <si>
    <t>Cielo &amp; Woodman Pump Station</t>
  </si>
  <si>
    <t>Alvarado 2nd Extension Pipeline</t>
  </si>
  <si>
    <t>El Cuervo Adobe Improvements</t>
  </si>
  <si>
    <t>Salk Neighborhood Park &amp; Joint Use Devel</t>
  </si>
  <si>
    <t>Pacific Highlands Ranch Branch Library</t>
  </si>
  <si>
    <t>Wangenheim Joint Use Facility</t>
  </si>
  <si>
    <t>Tecolote Canyon Trunk Sewer Improvement</t>
  </si>
  <si>
    <t>Olive Grove Community Park ADA Improveme</t>
  </si>
  <si>
    <t>Egger/South Bay Comm Pk ADA Improvements</t>
  </si>
  <si>
    <t>Carmel Valley CP - Turf Upgrades</t>
  </si>
  <si>
    <t>Ocean Air CP Comfort Station &amp; Park Impr</t>
  </si>
  <si>
    <t>Carmel Del Mar NP Comfort Station - Dev</t>
  </si>
  <si>
    <t>Sage Canyon NP Concession Bldg-Develop</t>
  </si>
  <si>
    <t>Cañon Street Pocket Park</t>
  </si>
  <si>
    <t>Talmadge Traffic Calming Infrastructure</t>
  </si>
  <si>
    <t>North City Water Reclamation Plant Electrical Upgrades</t>
  </si>
  <si>
    <t>University Ave Complete Street</t>
  </si>
  <si>
    <t>Harbor Drive Trunk Sewer Replacement</t>
  </si>
  <si>
    <t>Fire-Rescue Air Ops Facility - PH II</t>
  </si>
  <si>
    <t>Miramar Landfill Trailer Replacements</t>
  </si>
  <si>
    <t>Environmental Services</t>
  </si>
  <si>
    <t>Miramar Landfill Storm Water Basin Improvements</t>
  </si>
  <si>
    <t>Sayed, Arwa</t>
  </si>
  <si>
    <t>Llagas, Margaret</t>
  </si>
  <si>
    <t>Schultz, Louis</t>
  </si>
  <si>
    <t>Fergusson, Craig</t>
  </si>
  <si>
    <t>B21005</t>
  </si>
  <si>
    <t>B20068</t>
  </si>
  <si>
    <t>B20143</t>
  </si>
  <si>
    <t>B20109</t>
  </si>
  <si>
    <t>B20050</t>
  </si>
  <si>
    <t>B21080</t>
  </si>
  <si>
    <t>B19090</t>
  </si>
  <si>
    <t>L18001.1</t>
  </si>
  <si>
    <t>B18012</t>
  </si>
  <si>
    <t>B20151</t>
  </si>
  <si>
    <t>B18126</t>
  </si>
  <si>
    <t>B21064</t>
  </si>
  <si>
    <t>B21056</t>
  </si>
  <si>
    <t>B21006</t>
  </si>
  <si>
    <t>B16035.1</t>
  </si>
  <si>
    <t>B18130</t>
  </si>
  <si>
    <t>B21025</t>
  </si>
  <si>
    <t>B20031</t>
  </si>
  <si>
    <t>B19203</t>
  </si>
  <si>
    <t>B21061</t>
  </si>
  <si>
    <t>B21058</t>
  </si>
  <si>
    <t>B21060</t>
  </si>
  <si>
    <t>B20124</t>
  </si>
  <si>
    <t>B20138</t>
  </si>
  <si>
    <t>B20126</t>
  </si>
  <si>
    <t>B20045</t>
  </si>
  <si>
    <t>B20115</t>
  </si>
  <si>
    <t>B20136</t>
  </si>
  <si>
    <t>B19101</t>
  </si>
  <si>
    <t>B20144</t>
  </si>
  <si>
    <t>Transportation &amp; Storm Water</t>
  </si>
  <si>
    <t>Library</t>
  </si>
  <si>
    <t>Fire-Rescue</t>
  </si>
  <si>
    <t>Parks &amp; Recreation</t>
  </si>
  <si>
    <t>Fleet Operations</t>
  </si>
  <si>
    <t>Real Estate Assets</t>
  </si>
  <si>
    <t>FY 2021 Total</t>
  </si>
  <si>
    <t>Status of Award</t>
  </si>
  <si>
    <t>Sole Source Emergency</t>
  </si>
  <si>
    <t>Emergency  (As-needed)</t>
  </si>
  <si>
    <t>FAIRBROOK NEIGHBORHOOD PARK - DEVELOPMEN</t>
  </si>
  <si>
    <t>Market St-47th St to Euclid Complete St</t>
  </si>
  <si>
    <t>Cardinal Road Emergency SD Replacement</t>
  </si>
  <si>
    <t>7649 Shorewood Dr SD Repl Emergency</t>
  </si>
  <si>
    <t>5865 Cozzens Street SD Emergency</t>
  </si>
  <si>
    <t>PHR Pump Track Fence</t>
  </si>
  <si>
    <t>836 Gage Drive SD Replacement Emergency</t>
  </si>
  <si>
    <t>Otay WTP Raw Wtr PS Rpr/Repl Emergency</t>
  </si>
  <si>
    <t>Ingulf St (Morena Bl-Erie St) SL UU123</t>
  </si>
  <si>
    <t>Orange Av PH3 Central-Fairmount SL UU24</t>
  </si>
  <si>
    <t>San Diego Av (Old Town-McKee) SL UU598</t>
  </si>
  <si>
    <t>Rancho Penasquitos Paving Group 1</t>
  </si>
  <si>
    <t>Rancho Mission Canyon Emergency</t>
  </si>
  <si>
    <t>Buchanan Canyon SM Rpr/Repl Emergency</t>
  </si>
  <si>
    <t>Rolando Improv 1 (W)</t>
  </si>
  <si>
    <t>Worden St Storm Drain Emergency</t>
  </si>
  <si>
    <t>1st Ave CMP Storm Drain Emergency</t>
  </si>
  <si>
    <t>Sewer and AC Water Group 1032 (S)</t>
  </si>
  <si>
    <t>Sewer and AC Water Group 1032 (W)</t>
  </si>
  <si>
    <t>Wellborn Street Storm Drain Emergency</t>
  </si>
  <si>
    <t>Palm Avenue Storm Drain Replacement</t>
  </si>
  <si>
    <t>Tierrasanta Pool Stairway Replacement</t>
  </si>
  <si>
    <t>Mt Albertine Ave CMP SD Emergency</t>
  </si>
  <si>
    <t>University of SD FH/FS Reconnection</t>
  </si>
  <si>
    <t>Morena Conveyance Northern</t>
  </si>
  <si>
    <t>PWP North City Pure Water Facility Pkg 2</t>
  </si>
  <si>
    <t>Hillside Dr (SD Install/Resurf) Improv</t>
  </si>
  <si>
    <t>PWP Morena Wastewater Pump Station</t>
  </si>
  <si>
    <t>Morena Improv 3 (W)</t>
  </si>
  <si>
    <t>Morena Improv 3 (S)</t>
  </si>
  <si>
    <t>North City Pure Water Subaqueous Pipeline</t>
  </si>
  <si>
    <t>Chollas Lake Electrical Upgrade</t>
  </si>
  <si>
    <t>NCWRP Improvements to 30 MGD</t>
  </si>
  <si>
    <t>Point Loma Library Chiller Replacement</t>
  </si>
  <si>
    <t>PWP North City Water Rec Plant Expansion</t>
  </si>
  <si>
    <t>University Avenue Mobility</t>
  </si>
  <si>
    <t>Citywide Street Lights Group 1801</t>
  </si>
  <si>
    <t>Balboa Park Pipeline Repl Phase II (W)</t>
  </si>
  <si>
    <t>Block 3DD (Adams North) SL UU908</t>
  </si>
  <si>
    <t>Asphalt Resurfacing Group 1902</t>
  </si>
  <si>
    <t>Torrey Pines Fire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</si>
</sst>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0" fontId="1" fillId="0" borderId="0" xfId="1" applyFill="1"/>
    <xf numFmtId="0" fontId="1" fillId="0" borderId="0" xfId="1" applyFill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3" fillId="2" borderId="0" xfId="0" applyFont="1" applyFill="1"/>
    <xf numFmtId="14" fontId="0" fillId="0" borderId="0" xfId="1" applyNumberFormat="1" applyFont="1" applyFill="1" applyAlignment="1">
      <alignment horizontal="left"/>
    </xf>
    <xf numFmtId="14" fontId="7" fillId="0" borderId="0" xfId="0" applyNumberFormat="1" applyFont="1" applyFill="1" applyBorder="1"/>
    <xf numFmtId="14" fontId="0" fillId="0" borderId="0" xfId="0" applyNumberFormat="1"/>
    <xf numFmtId="14" fontId="14" fillId="2" borderId="0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left"/>
    </xf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left"/>
    </xf>
    <xf numFmtId="14" fontId="1" fillId="0" borderId="0" xfId="1" applyNumberFormat="1" applyFill="1" applyAlignment="1">
      <alignment horizontal="left"/>
    </xf>
    <xf numFmtId="14" fontId="8" fillId="0" borderId="0" xfId="0" applyNumberFormat="1" applyFont="1" applyFill="1" applyAlignment="1">
      <alignment horizontal="center"/>
    </xf>
    <xf numFmtId="165" fontId="10" fillId="4" borderId="0" xfId="6" applyNumberFormat="1" applyAlignment="1">
      <alignment horizontal="left"/>
    </xf>
    <xf numFmtId="165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left"/>
    </xf>
    <xf numFmtId="0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3" xfId="1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0" fontId="0" fillId="0" borderId="0" xfId="0" applyNumberFormat="1" applyFill="1"/>
    <xf numFmtId="0" fontId="11" fillId="5" borderId="0" xfId="7"/>
    <xf numFmtId="49" fontId="9" fillId="3" borderId="0" xfId="5" applyNumberFormat="1"/>
    <xf numFmtId="49" fontId="9" fillId="3" borderId="0" xfId="5" applyNumberFormat="1" applyAlignment="1">
      <alignment horizontal="left"/>
    </xf>
    <xf numFmtId="0" fontId="9" fillId="3" borderId="0" xfId="5"/>
    <xf numFmtId="0" fontId="10" fillId="4" borderId="0" xfId="6"/>
    <xf numFmtId="0" fontId="10" fillId="4" borderId="0" xfId="6" applyAlignment="1">
      <alignment horizontal="center"/>
    </xf>
    <xf numFmtId="0" fontId="12" fillId="0" borderId="0" xfId="0" applyFont="1"/>
    <xf numFmtId="49" fontId="10" fillId="4" borderId="0" xfId="6" applyNumberFormat="1" applyBorder="1" applyAlignment="1">
      <alignment horizontal="left"/>
    </xf>
    <xf numFmtId="49" fontId="10" fillId="4" borderId="0" xfId="6" applyNumberFormat="1" applyAlignment="1">
      <alignment horizontal="left"/>
    </xf>
    <xf numFmtId="14" fontId="0" fillId="7" borderId="0" xfId="1" applyNumberFormat="1" applyFont="1" applyFill="1" applyAlignment="1">
      <alignment horizontal="left"/>
    </xf>
    <xf numFmtId="14" fontId="0" fillId="7" borderId="0" xfId="1" applyNumberFormat="1" applyFont="1" applyFill="1" applyBorder="1" applyAlignment="1">
      <alignment horizontal="left"/>
    </xf>
    <xf numFmtId="49" fontId="10" fillId="4" borderId="0" xfId="6" applyNumberFormat="1"/>
    <xf numFmtId="49" fontId="10" fillId="4" borderId="0" xfId="6" applyNumberFormat="1" applyBorder="1"/>
    <xf numFmtId="14" fontId="10" fillId="4" borderId="0" xfId="6" applyNumberFormat="1" applyAlignment="1">
      <alignment horizontal="left"/>
    </xf>
    <xf numFmtId="14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164" fontId="0" fillId="7" borderId="0" xfId="1" applyNumberFormat="1" applyFont="1" applyFill="1" applyAlignment="1">
      <alignment horizontal="left"/>
    </xf>
    <xf numFmtId="165" fontId="1" fillId="0" borderId="0" xfId="1" applyNumberFormat="1" applyFill="1" applyAlignment="1">
      <alignment horizontal="left"/>
    </xf>
    <xf numFmtId="164" fontId="1" fillId="0" borderId="0" xfId="1" applyNumberFormat="1" applyFill="1" applyAlignment="1">
      <alignment horizontal="left"/>
    </xf>
    <xf numFmtId="14" fontId="8" fillId="0" borderId="0" xfId="1" applyNumberFormat="1" applyFont="1" applyFill="1" applyAlignment="1">
      <alignment horizontal="left"/>
    </xf>
    <xf numFmtId="165" fontId="1" fillId="0" borderId="0" xfId="1" applyNumberFormat="1" applyFill="1" applyBorder="1" applyAlignment="1">
      <alignment horizontal="left"/>
    </xf>
    <xf numFmtId="14" fontId="8" fillId="0" borderId="0" xfId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right"/>
    </xf>
    <xf numFmtId="165" fontId="0" fillId="0" borderId="0" xfId="1" applyNumberFormat="1" applyFont="1" applyFill="1" applyAlignment="1">
      <alignment horizontal="left" wrapText="1"/>
    </xf>
    <xf numFmtId="165" fontId="0" fillId="0" borderId="0" xfId="0" applyNumberFormat="1" applyFill="1" applyAlignment="1">
      <alignment horizontal="left" wrapText="1"/>
    </xf>
    <xf numFmtId="165" fontId="0" fillId="0" borderId="0" xfId="1" applyNumberFormat="1" applyFont="1" applyFill="1" applyBorder="1" applyAlignment="1">
      <alignment horizontal="left" wrapText="1"/>
    </xf>
    <xf numFmtId="165" fontId="1" fillId="0" borderId="0" xfId="1" applyNumberFormat="1" applyFill="1" applyAlignment="1">
      <alignment horizontal="left" wrapText="1"/>
    </xf>
    <xf numFmtId="165" fontId="1" fillId="0" borderId="0" xfId="1" applyNumberFormat="1" applyFill="1" applyBorder="1" applyAlignment="1">
      <alignment horizontal="left" wrapText="1"/>
    </xf>
    <xf numFmtId="165" fontId="10" fillId="4" borderId="0" xfId="6" applyNumberFormat="1" applyAlignment="1">
      <alignment horizontal="left" wrapText="1"/>
    </xf>
    <xf numFmtId="0" fontId="11" fillId="5" borderId="0" xfId="7" applyAlignment="1">
      <alignment horizontal="center" vertical="center"/>
    </xf>
    <xf numFmtId="0" fontId="11" fillId="5" borderId="0" xfId="7" applyAlignment="1">
      <alignment horizontal="center" vertical="center" wrapText="1"/>
    </xf>
    <xf numFmtId="49" fontId="9" fillId="3" borderId="0" xfId="5" applyNumberFormat="1" applyBorder="1"/>
    <xf numFmtId="0" fontId="9" fillId="3" borderId="0" xfId="5" applyBorder="1"/>
    <xf numFmtId="164" fontId="1" fillId="7" borderId="0" xfId="1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49" fontId="16" fillId="7" borderId="0" xfId="1" applyNumberFormat="1" applyFont="1" applyFill="1" applyAlignment="1">
      <alignment horizontal="left"/>
    </xf>
    <xf numFmtId="49" fontId="16" fillId="8" borderId="0" xfId="1" applyNumberFormat="1" applyFont="1" applyFill="1" applyAlignment="1">
      <alignment horizontal="left"/>
    </xf>
    <xf numFmtId="0" fontId="16" fillId="0" borderId="0" xfId="1" applyFont="1"/>
    <xf numFmtId="0" fontId="16" fillId="8" borderId="0" xfId="1" applyFont="1" applyFill="1"/>
    <xf numFmtId="49" fontId="16" fillId="0" borderId="0" xfId="0" applyNumberFormat="1" applyFont="1" applyAlignment="1">
      <alignment horizontal="left"/>
    </xf>
    <xf numFmtId="49" fontId="16" fillId="8" borderId="0" xfId="0" applyNumberFormat="1" applyFont="1" applyFill="1" applyAlignment="1">
      <alignment horizontal="left"/>
    </xf>
    <xf numFmtId="49" fontId="16" fillId="8" borderId="0" xfId="0" applyNumberFormat="1" applyFont="1" applyFill="1" applyAlignment="1">
      <alignment horizontal="left" indent="1"/>
    </xf>
    <xf numFmtId="49" fontId="16" fillId="0" borderId="0" xfId="1" applyNumberFormat="1" applyFont="1" applyAlignment="1">
      <alignment horizontal="left"/>
    </xf>
    <xf numFmtId="49" fontId="16" fillId="0" borderId="0" xfId="0" applyNumberFormat="1" applyFont="1" applyAlignment="1">
      <alignment horizontal="left" indent="1"/>
    </xf>
    <xf numFmtId="0" fontId="16" fillId="0" borderId="0" xfId="0" applyFont="1"/>
    <xf numFmtId="49" fontId="16" fillId="0" borderId="0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164" fontId="17" fillId="0" borderId="0" xfId="0" applyNumberFormat="1" applyFont="1" applyFill="1" applyBorder="1"/>
    <xf numFmtId="49" fontId="17" fillId="0" borderId="0" xfId="0" applyNumberFormat="1" applyFont="1" applyBorder="1"/>
    <xf numFmtId="0" fontId="17" fillId="0" borderId="0" xfId="0" applyFont="1" applyBorder="1"/>
    <xf numFmtId="0" fontId="17" fillId="0" borderId="0" xfId="0" applyFont="1"/>
    <xf numFmtId="0" fontId="0" fillId="0" borderId="0" xfId="0" applyFill="1" applyAlignment="1">
      <alignment horizontal="right"/>
    </xf>
    <xf numFmtId="0" fontId="18" fillId="2" borderId="0" xfId="0" applyFont="1" applyFill="1"/>
    <xf numFmtId="0" fontId="0" fillId="0" borderId="0" xfId="0" pivotButton="1"/>
    <xf numFmtId="166" fontId="0" fillId="0" borderId="0" xfId="0" applyNumberFormat="1"/>
    <xf numFmtId="0" fontId="14" fillId="2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/>
    </xf>
  </cellXfs>
  <cellStyles count="8">
    <cellStyle name="Bad" xfId="6" builtinId="27"/>
    <cellStyle name="Good" xfId="5" builtinId="26"/>
    <cellStyle name="Hyperlink" xfId="2" builtinId="8"/>
    <cellStyle name="Neutral" xfId="7" builtinId="28"/>
    <cellStyle name="Normal" xfId="0" builtinId="0"/>
    <cellStyle name="Normal 2" xfId="1" xr:uid="{00000000-0005-0000-0000-000005000000}"/>
    <cellStyle name="Normal 3" xfId="3" xr:uid="{00000000-0005-0000-0000-000006000000}"/>
    <cellStyle name="Normal 3 2" xfId="4" xr:uid="{00000000-0005-0000-0000-000007000000}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numFmt numFmtId="0" formatCode="General"/>
    </dxf>
    <dxf>
      <border outline="0">
        <top style="thin">
          <color rgb="FF9BC2E6"/>
        </top>
        <bottom style="thin">
          <color theme="8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rgb="FF000000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ityofsandiego-my.sharepoint.com/personal/abdollahis_sandiego_gov/Documents/CIP%20Analysis%20&amp;%20Strategic%20Forecasting/Doing/Functional/Published-Award/FY21/4_Mid-Year/DRAFT_FY21_Mid-Year_Award%20List-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Y22 Proposed CIP Award List"/>
      <sheetName val="FY21 Adopted List"/>
    </sheetNames>
    <sheetDataSet>
      <sheetData sheetId="0">
        <row r="2">
          <cell r="A2" t="str">
            <v>WBS</v>
          </cell>
          <cell r="N2" t="str">
            <v>Award Status</v>
          </cell>
        </row>
        <row r="3">
          <cell r="A3" t="str">
            <v>B15142</v>
          </cell>
          <cell r="N3" t="str">
            <v>Added &amp; Removed</v>
          </cell>
        </row>
        <row r="4">
          <cell r="A4" t="str">
            <v>B15139</v>
          </cell>
          <cell r="N4" t="str">
            <v>Removed</v>
          </cell>
        </row>
        <row r="5">
          <cell r="A5" t="str">
            <v>L16000.6</v>
          </cell>
          <cell r="N5" t="str">
            <v>Awarded</v>
          </cell>
        </row>
        <row r="6">
          <cell r="A6" t="str">
            <v>B19007</v>
          </cell>
          <cell r="N6" t="str">
            <v>Awarded</v>
          </cell>
        </row>
        <row r="7">
          <cell r="A7" t="str">
            <v>B19067</v>
          </cell>
          <cell r="N7" t="str">
            <v>Added &amp; Awarded</v>
          </cell>
        </row>
        <row r="8">
          <cell r="A8" t="str">
            <v>S01083</v>
          </cell>
          <cell r="N8" t="str">
            <v>Awarded</v>
          </cell>
        </row>
        <row r="9">
          <cell r="A9" t="str">
            <v>B17052</v>
          </cell>
          <cell r="N9" t="str">
            <v>Awarded</v>
          </cell>
        </row>
        <row r="10">
          <cell r="A10" t="str">
            <v>B17054</v>
          </cell>
          <cell r="N10" t="str">
            <v>Awarded</v>
          </cell>
        </row>
        <row r="11">
          <cell r="A11" t="str">
            <v>S16061</v>
          </cell>
          <cell r="N11" t="str">
            <v>Awarded</v>
          </cell>
        </row>
        <row r="12">
          <cell r="A12" t="str">
            <v>B19090</v>
          </cell>
          <cell r="N12" t="str">
            <v>Added &amp; Awarded</v>
          </cell>
        </row>
        <row r="13">
          <cell r="A13" t="str">
            <v>B15198</v>
          </cell>
          <cell r="N13" t="str">
            <v>Awarded</v>
          </cell>
        </row>
        <row r="14">
          <cell r="A14" t="str">
            <v>B18083</v>
          </cell>
          <cell r="N14" t="str">
            <v>Added &amp; Awarded</v>
          </cell>
        </row>
        <row r="15">
          <cell r="A15" t="str">
            <v>B20143</v>
          </cell>
          <cell r="N15" t="str">
            <v>Added &amp; Awarded</v>
          </cell>
        </row>
        <row r="16">
          <cell r="A16" t="str">
            <v>B19143</v>
          </cell>
          <cell r="N16" t="str">
            <v>Awarded</v>
          </cell>
        </row>
        <row r="17">
          <cell r="A17" t="str">
            <v>B20068</v>
          </cell>
          <cell r="N17" t="str">
            <v>Added &amp; Awarded</v>
          </cell>
        </row>
        <row r="18">
          <cell r="A18" t="str">
            <v>B16107</v>
          </cell>
          <cell r="N18" t="str">
            <v>Awarded</v>
          </cell>
        </row>
        <row r="19">
          <cell r="A19" t="str">
            <v>B18036</v>
          </cell>
          <cell r="N19" t="str">
            <v>Removed</v>
          </cell>
        </row>
        <row r="20">
          <cell r="A20" t="str">
            <v>B20031</v>
          </cell>
          <cell r="N20" t="str">
            <v>Added &amp; Awarded</v>
          </cell>
        </row>
        <row r="21">
          <cell r="A21" t="str">
            <v>B20109</v>
          </cell>
          <cell r="N21" t="str">
            <v>Added &amp; Awarded</v>
          </cell>
        </row>
        <row r="22">
          <cell r="A22" t="str">
            <v>B21025</v>
          </cell>
          <cell r="N22" t="str">
            <v>Added &amp; Awarded</v>
          </cell>
        </row>
        <row r="23">
          <cell r="A23" t="str">
            <v>S18007</v>
          </cell>
          <cell r="N23" t="str">
            <v>Awarded</v>
          </cell>
        </row>
        <row r="24">
          <cell r="A24" t="str">
            <v>S15017</v>
          </cell>
          <cell r="N24" t="str">
            <v>Awarded</v>
          </cell>
        </row>
        <row r="25">
          <cell r="A25" t="str">
            <v>B00721</v>
          </cell>
          <cell r="N25" t="str">
            <v>Awarded</v>
          </cell>
        </row>
        <row r="26">
          <cell r="A26" t="str">
            <v>B17013</v>
          </cell>
          <cell r="N26" t="str">
            <v>Awarded</v>
          </cell>
        </row>
        <row r="27">
          <cell r="A27" t="str">
            <v>B18126</v>
          </cell>
          <cell r="N27" t="str">
            <v>Awarded</v>
          </cell>
        </row>
        <row r="28">
          <cell r="A28" t="str">
            <v>B18130</v>
          </cell>
          <cell r="N28" t="str">
            <v>Awarded</v>
          </cell>
        </row>
        <row r="29">
          <cell r="A29" t="str">
            <v>B20045</v>
          </cell>
          <cell r="N29" t="str">
            <v>Awarded</v>
          </cell>
        </row>
        <row r="30">
          <cell r="A30" t="str">
            <v>B19000</v>
          </cell>
          <cell r="N30" t="str">
            <v>Awarded</v>
          </cell>
        </row>
        <row r="31">
          <cell r="A31" t="str">
            <v>B20138</v>
          </cell>
          <cell r="N31" t="str">
            <v>Awarded</v>
          </cell>
        </row>
        <row r="32">
          <cell r="A32" t="str">
            <v>B20124</v>
          </cell>
          <cell r="N32" t="str">
            <v>Added &amp; Awarded</v>
          </cell>
        </row>
        <row r="33">
          <cell r="A33" t="str">
            <v>B21080</v>
          </cell>
          <cell r="N33" t="str">
            <v>Added &amp; Awarded</v>
          </cell>
        </row>
        <row r="34">
          <cell r="A34" t="str">
            <v>B00409</v>
          </cell>
          <cell r="N34" t="str">
            <v>Awarded</v>
          </cell>
        </row>
        <row r="35">
          <cell r="A35" t="str">
            <v>B18185</v>
          </cell>
          <cell r="N35" t="str">
            <v>Awarded</v>
          </cell>
        </row>
        <row r="36">
          <cell r="A36" t="str">
            <v>B20150</v>
          </cell>
          <cell r="N36" t="str">
            <v>Added &amp; Removed</v>
          </cell>
        </row>
        <row r="37">
          <cell r="A37" t="str">
            <v>B20126</v>
          </cell>
          <cell r="N37" t="str">
            <v>Awarded</v>
          </cell>
        </row>
        <row r="38">
          <cell r="A38" t="str">
            <v>B20144</v>
          </cell>
          <cell r="N38" t="str">
            <v>Added &amp; Awarded</v>
          </cell>
        </row>
        <row r="39">
          <cell r="A39" t="str">
            <v>B21005</v>
          </cell>
          <cell r="N39" t="str">
            <v>Added &amp; Awarded</v>
          </cell>
        </row>
        <row r="40">
          <cell r="A40" t="str">
            <v>L16000.2</v>
          </cell>
          <cell r="N40" t="str">
            <v>Awarded</v>
          </cell>
        </row>
        <row r="41">
          <cell r="A41" t="str">
            <v>TBD1</v>
          </cell>
          <cell r="N41" t="str">
            <v>Removed</v>
          </cell>
        </row>
        <row r="42">
          <cell r="A42" t="str">
            <v>TBD2</v>
          </cell>
          <cell r="N42" t="str">
            <v>Removed</v>
          </cell>
        </row>
        <row r="43">
          <cell r="A43" t="str">
            <v>B17063</v>
          </cell>
          <cell r="N43" t="str">
            <v>Added &amp; Awarded</v>
          </cell>
        </row>
        <row r="44">
          <cell r="A44" t="str">
            <v>B17104</v>
          </cell>
          <cell r="N44" t="str">
            <v>Awarded</v>
          </cell>
        </row>
        <row r="45">
          <cell r="A45" t="str">
            <v>B17105</v>
          </cell>
          <cell r="N45" t="str">
            <v>Awarded</v>
          </cell>
        </row>
        <row r="46">
          <cell r="A46" t="str">
            <v>B17169</v>
          </cell>
          <cell r="N46" t="str">
            <v>Awarded</v>
          </cell>
        </row>
        <row r="47">
          <cell r="A47" t="str">
            <v>B17170</v>
          </cell>
          <cell r="N47" t="str">
            <v>Awarded</v>
          </cell>
        </row>
        <row r="48">
          <cell r="A48" t="str">
            <v>TBD4</v>
          </cell>
          <cell r="N48" t="str">
            <v>Removed</v>
          </cell>
        </row>
        <row r="49">
          <cell r="A49" t="str">
            <v>B16034</v>
          </cell>
          <cell r="N49" t="str">
            <v>Awarded</v>
          </cell>
        </row>
        <row r="50">
          <cell r="A50" t="str">
            <v>B19068</v>
          </cell>
          <cell r="N50" t="str">
            <v>Awarded</v>
          </cell>
        </row>
        <row r="51">
          <cell r="A51" t="str">
            <v>B19066</v>
          </cell>
          <cell r="N51" t="str">
            <v>Awarded</v>
          </cell>
        </row>
        <row r="52">
          <cell r="A52" t="str">
            <v>B19101</v>
          </cell>
          <cell r="N52" t="str">
            <v>Added &amp; Awarded</v>
          </cell>
        </row>
        <row r="53">
          <cell r="A53" t="str">
            <v>B20046</v>
          </cell>
          <cell r="N53" t="str">
            <v>Awarded</v>
          </cell>
        </row>
        <row r="54">
          <cell r="A54" t="str">
            <v>B20076</v>
          </cell>
          <cell r="N54" t="str">
            <v>Awarded</v>
          </cell>
        </row>
        <row r="55">
          <cell r="A55" t="str">
            <v>S12022</v>
          </cell>
          <cell r="N55" t="str">
            <v>Added &amp; Removed</v>
          </cell>
        </row>
        <row r="56">
          <cell r="A56" t="str">
            <v>B17163</v>
          </cell>
          <cell r="N56" t="str">
            <v>On Schedule</v>
          </cell>
        </row>
        <row r="57">
          <cell r="A57" t="str">
            <v>B20115</v>
          </cell>
          <cell r="N57" t="str">
            <v>On Schedule</v>
          </cell>
        </row>
        <row r="58">
          <cell r="A58" t="str">
            <v>B17153</v>
          </cell>
          <cell r="N58" t="str">
            <v>Added &amp; On Schedule</v>
          </cell>
        </row>
        <row r="59">
          <cell r="A59" t="str">
            <v>B16108</v>
          </cell>
          <cell r="N59" t="str">
            <v>On Schedule</v>
          </cell>
        </row>
        <row r="60">
          <cell r="A60" t="str">
            <v>B21006</v>
          </cell>
          <cell r="N60" t="str">
            <v>Added &amp; On Schedule</v>
          </cell>
        </row>
        <row r="61">
          <cell r="A61" t="str">
            <v>B18212</v>
          </cell>
          <cell r="N61" t="str">
            <v>On Schedule</v>
          </cell>
        </row>
        <row r="62">
          <cell r="A62" t="str">
            <v>B15028</v>
          </cell>
          <cell r="N62" t="str">
            <v>Removed</v>
          </cell>
        </row>
        <row r="63">
          <cell r="A63" t="str">
            <v>B20136</v>
          </cell>
          <cell r="N63" t="str">
            <v>Added &amp; On Schedule</v>
          </cell>
        </row>
        <row r="64">
          <cell r="A64" t="str">
            <v>B14099</v>
          </cell>
          <cell r="N64" t="str">
            <v>On Schedule</v>
          </cell>
        </row>
        <row r="65">
          <cell r="A65" t="str">
            <v>B15141.2</v>
          </cell>
          <cell r="N65" t="str">
            <v>Added &amp; On Schedule</v>
          </cell>
        </row>
        <row r="66">
          <cell r="A66" t="str">
            <v>B15140</v>
          </cell>
          <cell r="N66" t="str">
            <v>On Schedule</v>
          </cell>
        </row>
        <row r="67">
          <cell r="A67" t="str">
            <v>S10051</v>
          </cell>
          <cell r="N67" t="str">
            <v>On Schedule</v>
          </cell>
        </row>
        <row r="68">
          <cell r="A68" t="str">
            <v>TBD3</v>
          </cell>
          <cell r="N68" t="str">
            <v>Removed</v>
          </cell>
        </row>
        <row r="69">
          <cell r="A69" t="str">
            <v>B17141</v>
          </cell>
          <cell r="N69" t="str">
            <v>Added &amp; On Schedule</v>
          </cell>
        </row>
        <row r="70">
          <cell r="A70" t="str">
            <v>B00426</v>
          </cell>
          <cell r="N70" t="str">
            <v>On Schedule</v>
          </cell>
        </row>
        <row r="71">
          <cell r="A71" t="str">
            <v>B17115</v>
          </cell>
          <cell r="N71" t="str">
            <v>On Schedule</v>
          </cell>
        </row>
        <row r="72">
          <cell r="A72" t="str">
            <v>B21058</v>
          </cell>
          <cell r="N72" t="str">
            <v>Added &amp; On Schedule</v>
          </cell>
        </row>
        <row r="73">
          <cell r="A73" t="str">
            <v>B19001</v>
          </cell>
          <cell r="N73" t="str">
            <v>On Schedule</v>
          </cell>
        </row>
        <row r="74">
          <cell r="A74" t="str">
            <v>B20151</v>
          </cell>
          <cell r="N74" t="str">
            <v>Added &amp; On Schedule</v>
          </cell>
        </row>
        <row r="75">
          <cell r="A75" t="str">
            <v>TBD7</v>
          </cell>
          <cell r="N75" t="str">
            <v>Removed</v>
          </cell>
        </row>
        <row r="76">
          <cell r="A76" t="str">
            <v>B21061</v>
          </cell>
          <cell r="N76" t="str">
            <v>Added &amp; On Schedule</v>
          </cell>
        </row>
        <row r="77">
          <cell r="A77" t="str">
            <v>B18223</v>
          </cell>
          <cell r="N77" t="str">
            <v>On Schedule</v>
          </cell>
        </row>
        <row r="78">
          <cell r="A78" t="str">
            <v>S16036</v>
          </cell>
          <cell r="N78" t="str">
            <v>On Schedule</v>
          </cell>
        </row>
        <row r="79">
          <cell r="A79" t="str">
            <v>B19017</v>
          </cell>
          <cell r="N79" t="str">
            <v>On Schedule</v>
          </cell>
        </row>
        <row r="80">
          <cell r="A80" t="str">
            <v>L17000.6</v>
          </cell>
          <cell r="N80" t="str">
            <v>On Schedule</v>
          </cell>
        </row>
        <row r="81">
          <cell r="A81" t="str">
            <v>L18002.3</v>
          </cell>
          <cell r="N81" t="str">
            <v>On Schedule</v>
          </cell>
        </row>
        <row r="82">
          <cell r="A82" t="str">
            <v>B16100</v>
          </cell>
          <cell r="N82" t="str">
            <v>On Schedule</v>
          </cell>
        </row>
        <row r="83">
          <cell r="A83" t="str">
            <v>B18231</v>
          </cell>
          <cell r="N83" t="str">
            <v>On Schedule</v>
          </cell>
        </row>
        <row r="84">
          <cell r="A84" t="str">
            <v>B18233</v>
          </cell>
          <cell r="N84" t="str">
            <v>On Schedule</v>
          </cell>
        </row>
        <row r="85">
          <cell r="A85" t="str">
            <v>B19016</v>
          </cell>
          <cell r="N85" t="str">
            <v>On Schedule</v>
          </cell>
        </row>
        <row r="86">
          <cell r="A86" t="str">
            <v>B15084</v>
          </cell>
          <cell r="N86" t="str">
            <v>On Schedule</v>
          </cell>
        </row>
        <row r="87">
          <cell r="A87" t="str">
            <v>B18232</v>
          </cell>
          <cell r="N87" t="str">
            <v>On Schedule</v>
          </cell>
        </row>
        <row r="88">
          <cell r="A88" t="str">
            <v>B19015</v>
          </cell>
          <cell r="N88" t="str">
            <v>On Schedule</v>
          </cell>
        </row>
        <row r="89">
          <cell r="A89" t="str">
            <v>B16035</v>
          </cell>
          <cell r="N89" t="str">
            <v>On Schedule</v>
          </cell>
        </row>
        <row r="90">
          <cell r="A90" t="str">
            <v>B19088</v>
          </cell>
          <cell r="N90" t="str">
            <v>On Schedule</v>
          </cell>
        </row>
        <row r="91">
          <cell r="A91" t="str">
            <v>TBD8</v>
          </cell>
          <cell r="N91" t="str">
            <v>Removed</v>
          </cell>
        </row>
        <row r="92">
          <cell r="A92" t="str">
            <v>B18006</v>
          </cell>
          <cell r="N92" t="str">
            <v>On Schedule</v>
          </cell>
        </row>
        <row r="93">
          <cell r="A93" t="str">
            <v>B17134</v>
          </cell>
          <cell r="N93" t="str">
            <v>Added &amp; On Schedule</v>
          </cell>
        </row>
        <row r="94">
          <cell r="A94" t="str">
            <v>B21056</v>
          </cell>
          <cell r="N94" t="str">
            <v>Added &amp; On Schedule</v>
          </cell>
        </row>
        <row r="95">
          <cell r="A95" t="str">
            <v>B21064</v>
          </cell>
          <cell r="N95" t="str">
            <v>Added &amp; On Schedule</v>
          </cell>
        </row>
        <row r="96">
          <cell r="A96" t="str">
            <v>B00836</v>
          </cell>
          <cell r="N96" t="str">
            <v>On Schedule</v>
          </cell>
        </row>
        <row r="97">
          <cell r="A97" t="str">
            <v>L14002.4</v>
          </cell>
          <cell r="N97" t="str">
            <v>On Schedule</v>
          </cell>
        </row>
        <row r="98">
          <cell r="A98" t="str">
            <v>L14002.5</v>
          </cell>
          <cell r="N98" t="str">
            <v>On Schedule</v>
          </cell>
        </row>
        <row r="99">
          <cell r="A99" t="str">
            <v>B16035.1</v>
          </cell>
          <cell r="N99" t="str">
            <v>On Schedule</v>
          </cell>
        </row>
        <row r="100">
          <cell r="A100" t="str">
            <v>S00636</v>
          </cell>
          <cell r="N100" t="str">
            <v>Added &amp; On Schedule</v>
          </cell>
        </row>
        <row r="101">
          <cell r="A101" t="str">
            <v>B12048</v>
          </cell>
          <cell r="N101" t="str">
            <v>On Schedule</v>
          </cell>
        </row>
        <row r="102">
          <cell r="A102" t="str">
            <v>B12057</v>
          </cell>
          <cell r="N102" t="str">
            <v>On Schedule</v>
          </cell>
        </row>
        <row r="103">
          <cell r="A103" t="str">
            <v>S14007</v>
          </cell>
          <cell r="N103" t="str">
            <v>On Schedule</v>
          </cell>
        </row>
        <row r="104">
          <cell r="A104" t="str">
            <v>L18001.1</v>
          </cell>
          <cell r="N104" t="str">
            <v>Added &amp; On Schedule</v>
          </cell>
        </row>
        <row r="105">
          <cell r="A105" t="str">
            <v>B18192</v>
          </cell>
          <cell r="N105" t="str">
            <v>Added &amp; On Schedule</v>
          </cell>
        </row>
        <row r="106">
          <cell r="A106" t="str">
            <v>S11103</v>
          </cell>
          <cell r="N106" t="str">
            <v>On Schedule</v>
          </cell>
        </row>
        <row r="107">
          <cell r="A107" t="str">
            <v>TBD6</v>
          </cell>
          <cell r="N107" t="str">
            <v>Removed</v>
          </cell>
        </row>
        <row r="108">
          <cell r="A108" t="str">
            <v>B17189</v>
          </cell>
          <cell r="N108" t="str">
            <v>On Schedule</v>
          </cell>
        </row>
        <row r="109">
          <cell r="A109" t="str">
            <v>B16140</v>
          </cell>
          <cell r="N109" t="str">
            <v>Added &amp; On Schedule</v>
          </cell>
        </row>
        <row r="110">
          <cell r="A110" t="str">
            <v>S17012</v>
          </cell>
          <cell r="N110" t="str">
            <v>Added &amp; On Schedule</v>
          </cell>
        </row>
        <row r="111">
          <cell r="A111" t="str">
            <v>S14023</v>
          </cell>
          <cell r="N111" t="str">
            <v>On Schedule</v>
          </cell>
        </row>
        <row r="112">
          <cell r="A112" t="str">
            <v>B19203</v>
          </cell>
          <cell r="N112" t="str">
            <v>Added &amp; On Schedule</v>
          </cell>
        </row>
        <row r="113">
          <cell r="A113" t="str">
            <v>TBD5</v>
          </cell>
          <cell r="N113" t="str">
            <v>Removed</v>
          </cell>
        </row>
        <row r="114">
          <cell r="A114" t="str">
            <v>B21060</v>
          </cell>
          <cell r="N114" t="str">
            <v>Added &amp; On Schedule</v>
          </cell>
        </row>
        <row r="115">
          <cell r="A115" t="str">
            <v>S00915</v>
          </cell>
          <cell r="N115" t="str">
            <v>On Schedule</v>
          </cell>
        </row>
        <row r="116">
          <cell r="A116" t="str">
            <v>B18091</v>
          </cell>
          <cell r="N116" t="str">
            <v>On Schedule</v>
          </cell>
        </row>
        <row r="117">
          <cell r="A117" t="str">
            <v>B18098</v>
          </cell>
          <cell r="N117" t="str">
            <v>On Schedule</v>
          </cell>
        </row>
        <row r="118">
          <cell r="A118" t="str">
            <v>B18012</v>
          </cell>
          <cell r="N118" t="str">
            <v>Added &amp; On Schedule</v>
          </cell>
        </row>
        <row r="119">
          <cell r="A119" t="str">
            <v>B19145</v>
          </cell>
          <cell r="N119" t="str">
            <v>On Schedule</v>
          </cell>
        </row>
        <row r="120">
          <cell r="A120" t="str">
            <v>S17001</v>
          </cell>
          <cell r="N120" t="str">
            <v>On Schedule</v>
          </cell>
        </row>
        <row r="121">
          <cell r="A121" t="str">
            <v>B00374</v>
          </cell>
          <cell r="N121" t="str">
            <v>On Schedule</v>
          </cell>
        </row>
        <row r="122">
          <cell r="A122" t="str">
            <v>B17116</v>
          </cell>
          <cell r="N122" t="str">
            <v>On Schedule</v>
          </cell>
        </row>
        <row r="123">
          <cell r="A123" t="str">
            <v>B18134</v>
          </cell>
          <cell r="N123" t="str">
            <v>On Schedule</v>
          </cell>
        </row>
        <row r="124">
          <cell r="A124" t="str">
            <v>B18197</v>
          </cell>
          <cell r="N124" t="str">
            <v>On Schedule</v>
          </cell>
        </row>
        <row r="125">
          <cell r="A125" t="str">
            <v>B18123</v>
          </cell>
          <cell r="N125" t="str">
            <v>On Schedule</v>
          </cell>
        </row>
        <row r="126">
          <cell r="A126" t="str">
            <v>B17133</v>
          </cell>
          <cell r="N126" t="str">
            <v>On Schedule</v>
          </cell>
        </row>
        <row r="127">
          <cell r="A127" t="str">
            <v>B17140</v>
          </cell>
          <cell r="N127" t="str">
            <v>On Schedule</v>
          </cell>
        </row>
        <row r="128">
          <cell r="A128" t="str">
            <v>B18104</v>
          </cell>
          <cell r="N128" t="str">
            <v>On Schedule</v>
          </cell>
        </row>
        <row r="129">
          <cell r="A129" t="str">
            <v>S15019</v>
          </cell>
          <cell r="N129" t="str">
            <v>On Schedule</v>
          </cell>
        </row>
        <row r="130">
          <cell r="A130" t="str">
            <v>S17013</v>
          </cell>
          <cell r="N130" t="str">
            <v>Added &amp; On Schedule</v>
          </cell>
        </row>
        <row r="131">
          <cell r="A131" t="str">
            <v>B17016</v>
          </cell>
          <cell r="N131" t="str">
            <v>Added &amp; On Schedule</v>
          </cell>
        </row>
        <row r="132">
          <cell r="A132" t="str">
            <v>B17006</v>
          </cell>
          <cell r="N132" t="str">
            <v>Added &amp; On Schedule</v>
          </cell>
        </row>
        <row r="133">
          <cell r="A133" t="str">
            <v>B13102</v>
          </cell>
          <cell r="N133" t="str">
            <v>On Schedule</v>
          </cell>
        </row>
        <row r="134">
          <cell r="A134" t="str">
            <v>S12013</v>
          </cell>
          <cell r="N134" t="str">
            <v>On Schedule</v>
          </cell>
        </row>
        <row r="135">
          <cell r="A135" t="str">
            <v>B12096</v>
          </cell>
          <cell r="N135" t="str">
            <v>Added &amp; On Schedule</v>
          </cell>
        </row>
        <row r="136">
          <cell r="A136" t="str">
            <v>B19029</v>
          </cell>
          <cell r="N136" t="str">
            <v>On Schedule</v>
          </cell>
        </row>
        <row r="137">
          <cell r="A137" t="str">
            <v>B19032</v>
          </cell>
          <cell r="N137" t="str">
            <v>On Schedule</v>
          </cell>
        </row>
        <row r="138">
          <cell r="A138" t="str">
            <v>B20050</v>
          </cell>
          <cell r="N138" t="str">
            <v>Added &amp; On Schedule</v>
          </cell>
        </row>
        <row r="139">
          <cell r="A139" t="str">
            <v>B19097</v>
          </cell>
          <cell r="N139" t="str">
            <v>On Schedule</v>
          </cell>
        </row>
        <row r="140">
          <cell r="A140" t="str">
            <v>B18157</v>
          </cell>
          <cell r="N140" t="str">
            <v>On Schedule</v>
          </cell>
        </row>
        <row r="141">
          <cell r="A141" t="str">
            <v>S00811</v>
          </cell>
          <cell r="N141" t="str">
            <v>On Schedule</v>
          </cell>
        </row>
        <row r="142">
          <cell r="A142" t="str">
            <v>S15007</v>
          </cell>
          <cell r="N142" t="str">
            <v>On Schedule</v>
          </cell>
        </row>
        <row r="143">
          <cell r="A143" t="str">
            <v>B18135</v>
          </cell>
          <cell r="N143" t="str">
            <v>On Schedule</v>
          </cell>
        </row>
        <row r="144">
          <cell r="A144" t="str">
            <v>S19003</v>
          </cell>
          <cell r="N144" t="str">
            <v>Added &amp; On Schedule</v>
          </cell>
        </row>
        <row r="145">
          <cell r="A145" t="str">
            <v>B19166</v>
          </cell>
          <cell r="N145" t="str">
            <v>On Schedule</v>
          </cell>
        </row>
        <row r="146">
          <cell r="A146" t="str">
            <v>B19169</v>
          </cell>
          <cell r="N146" t="str">
            <v>On Schedule</v>
          </cell>
        </row>
        <row r="147">
          <cell r="A147" t="str">
            <v>B20014</v>
          </cell>
          <cell r="N147" t="str">
            <v>Removed</v>
          </cell>
        </row>
        <row r="148">
          <cell r="A148" t="str">
            <v>S01090</v>
          </cell>
          <cell r="N148" t="str">
            <v>Removed</v>
          </cell>
        </row>
        <row r="149">
          <cell r="A149" t="str">
            <v>S11010</v>
          </cell>
          <cell r="N149" t="str">
            <v>Removed</v>
          </cell>
        </row>
        <row r="150">
          <cell r="A150" t="str">
            <v>S18001</v>
          </cell>
          <cell r="N150" t="str">
            <v>Removed</v>
          </cell>
        </row>
        <row r="151">
          <cell r="A151" t="str">
            <v>S15028</v>
          </cell>
          <cell r="N151" t="str">
            <v>Removed</v>
          </cell>
        </row>
        <row r="152">
          <cell r="A152" t="str">
            <v>B18220</v>
          </cell>
          <cell r="N152" t="str">
            <v>Added &amp; Removed</v>
          </cell>
        </row>
        <row r="153">
          <cell r="A153" t="str">
            <v>S00751</v>
          </cell>
          <cell r="N153" t="str">
            <v>Removed</v>
          </cell>
        </row>
        <row r="154">
          <cell r="A154" t="str">
            <v>B18121</v>
          </cell>
          <cell r="N154" t="str">
            <v>Removed</v>
          </cell>
        </row>
        <row r="155">
          <cell r="A155" t="str">
            <v>B19125</v>
          </cell>
          <cell r="N155" t="str">
            <v>Removed</v>
          </cell>
        </row>
        <row r="156">
          <cell r="A156" t="str">
            <v>B18213</v>
          </cell>
          <cell r="N156" t="str">
            <v>Added &amp; Removed</v>
          </cell>
        </row>
        <row r="157">
          <cell r="A157" t="str">
            <v>B17188</v>
          </cell>
          <cell r="N157" t="str">
            <v>Removed</v>
          </cell>
        </row>
        <row r="158">
          <cell r="A158" t="str">
            <v>S16047</v>
          </cell>
          <cell r="N158" t="str">
            <v>Removed</v>
          </cell>
        </row>
        <row r="159">
          <cell r="A159" t="str">
            <v>B15029</v>
          </cell>
          <cell r="N159" t="str">
            <v>Added &amp; Removed</v>
          </cell>
        </row>
        <row r="160">
          <cell r="A160" t="str">
            <v>S20005</v>
          </cell>
          <cell r="N160" t="str">
            <v>Added &amp; Removed</v>
          </cell>
        </row>
        <row r="161">
          <cell r="A161" t="str">
            <v>B18087</v>
          </cell>
          <cell r="N161" t="str">
            <v>Removed</v>
          </cell>
        </row>
        <row r="162">
          <cell r="A162" t="str">
            <v>B18064</v>
          </cell>
          <cell r="N162" t="str">
            <v>Removed</v>
          </cell>
        </row>
        <row r="163">
          <cell r="A163" t="str">
            <v>B15141.4</v>
          </cell>
          <cell r="N163" t="str">
            <v>Added &amp; Removed</v>
          </cell>
        </row>
        <row r="164">
          <cell r="A164" t="str">
            <v>S16027</v>
          </cell>
          <cell r="N164" t="str">
            <v>Added &amp; Removed</v>
          </cell>
        </row>
        <row r="165">
          <cell r="A165" t="str">
            <v>B18063</v>
          </cell>
          <cell r="N165" t="str">
            <v>Removed</v>
          </cell>
        </row>
        <row r="166">
          <cell r="A166" t="str">
            <v>L14002.3</v>
          </cell>
          <cell r="N166" t="str">
            <v>Removed</v>
          </cell>
        </row>
        <row r="167">
          <cell r="A167" t="str">
            <v>B17051</v>
          </cell>
          <cell r="N167" t="str">
            <v>Removed</v>
          </cell>
        </row>
        <row r="168">
          <cell r="A168">
            <v>24004549</v>
          </cell>
          <cell r="N168" t="str">
            <v>Added &amp; Removed</v>
          </cell>
        </row>
        <row r="169">
          <cell r="A169">
            <v>240033323</v>
          </cell>
          <cell r="N169" t="str">
            <v>Added &amp; Removed</v>
          </cell>
        </row>
        <row r="170">
          <cell r="A170" t="str">
            <v>B17082</v>
          </cell>
          <cell r="N170" t="str">
            <v>Added &amp; Removed</v>
          </cell>
        </row>
        <row r="171">
          <cell r="A171" t="str">
            <v>L16000.5</v>
          </cell>
          <cell r="N171" t="str">
            <v>Removed</v>
          </cell>
        </row>
        <row r="172">
          <cell r="A172" t="str">
            <v>B00394</v>
          </cell>
          <cell r="N172" t="str">
            <v>Removed</v>
          </cell>
        </row>
        <row r="173">
          <cell r="A173" t="str">
            <v>B18144</v>
          </cell>
          <cell r="N173" t="str">
            <v>Removed</v>
          </cell>
        </row>
        <row r="174">
          <cell r="A174" t="str">
            <v>S16034</v>
          </cell>
          <cell r="N174" t="str">
            <v>Removed</v>
          </cell>
        </row>
        <row r="175">
          <cell r="A175" t="str">
            <v>S15015</v>
          </cell>
          <cell r="N175" t="str">
            <v>Added &amp; Removed</v>
          </cell>
        </row>
        <row r="176">
          <cell r="A176" t="str">
            <v>S18006</v>
          </cell>
          <cell r="N176" t="str">
            <v>Removed</v>
          </cell>
        </row>
        <row r="177">
          <cell r="A177" t="str">
            <v>B18181</v>
          </cell>
          <cell r="N177" t="str">
            <v>Added &amp; Removed</v>
          </cell>
        </row>
        <row r="178">
          <cell r="A178" t="str">
            <v>B18182</v>
          </cell>
          <cell r="N178" t="str">
            <v>Added &amp; Removed</v>
          </cell>
        </row>
        <row r="179">
          <cell r="A179" t="str">
            <v>B20064</v>
          </cell>
          <cell r="N179" t="str">
            <v>Added &amp; Removed</v>
          </cell>
        </row>
        <row r="180">
          <cell r="A180" t="str">
            <v>B19201</v>
          </cell>
          <cell r="N180" t="str">
            <v>Removed</v>
          </cell>
        </row>
        <row r="181">
          <cell r="A181" t="str">
            <v>B18094</v>
          </cell>
          <cell r="N181" t="str">
            <v>Added &amp; Removed</v>
          </cell>
        </row>
        <row r="182">
          <cell r="A182" t="str">
            <v>B20066</v>
          </cell>
          <cell r="N182" t="str">
            <v>Added &amp; Removed</v>
          </cell>
        </row>
        <row r="183">
          <cell r="A183" t="str">
            <v>S00319</v>
          </cell>
          <cell r="N183" t="str">
            <v>Removed</v>
          </cell>
        </row>
        <row r="184">
          <cell r="A184" t="str">
            <v>B20063</v>
          </cell>
          <cell r="N184" t="str">
            <v>Added &amp; Removed</v>
          </cell>
        </row>
        <row r="185">
          <cell r="A185" t="str">
            <v>B19144</v>
          </cell>
          <cell r="N185" t="str">
            <v>Added &amp; Removed</v>
          </cell>
        </row>
        <row r="186">
          <cell r="A186" t="str">
            <v>B18090</v>
          </cell>
          <cell r="N186" t="str">
            <v>Added &amp; Removed</v>
          </cell>
        </row>
        <row r="187">
          <cell r="A187" t="str">
            <v>B13137</v>
          </cell>
          <cell r="N187" t="str">
            <v>Added &amp; Removed</v>
          </cell>
        </row>
        <row r="188">
          <cell r="A188" t="str">
            <v>B18234</v>
          </cell>
          <cell r="N188" t="str">
            <v>Added &amp; Removed</v>
          </cell>
        </row>
        <row r="189">
          <cell r="A189" t="str">
            <v>B19062</v>
          </cell>
          <cell r="N189" t="str">
            <v>Removed</v>
          </cell>
        </row>
        <row r="190">
          <cell r="A190" t="str">
            <v>S12012</v>
          </cell>
          <cell r="N190" t="str">
            <v>Added &amp; Removed</v>
          </cell>
        </row>
        <row r="191">
          <cell r="A191" t="str">
            <v>B21001</v>
          </cell>
          <cell r="N191" t="str">
            <v>Removed</v>
          </cell>
        </row>
        <row r="192">
          <cell r="A192" t="str">
            <v>S16039</v>
          </cell>
          <cell r="N192" t="str">
            <v>Added &amp; Removed</v>
          </cell>
        </row>
        <row r="193">
          <cell r="A193" t="str">
            <v>S10008</v>
          </cell>
          <cell r="N193" t="str">
            <v>Added &amp; Removed</v>
          </cell>
        </row>
        <row r="194">
          <cell r="A194" t="str">
            <v>B19014</v>
          </cell>
          <cell r="N194" t="str">
            <v>Removed</v>
          </cell>
        </row>
        <row r="195">
          <cell r="A195" t="str">
            <v>B18215</v>
          </cell>
          <cell r="N195" t="str">
            <v>Added &amp; Removed</v>
          </cell>
        </row>
        <row r="196">
          <cell r="A196" t="str">
            <v>B17003</v>
          </cell>
          <cell r="N196" t="str">
            <v>Removed</v>
          </cell>
        </row>
        <row r="197">
          <cell r="A197" t="str">
            <v>B16155</v>
          </cell>
          <cell r="N197" t="str">
            <v>Added &amp; Removed</v>
          </cell>
        </row>
        <row r="198">
          <cell r="A198" t="str">
            <v>B15015</v>
          </cell>
          <cell r="N198" t="str">
            <v>Added &amp; Removed</v>
          </cell>
        </row>
        <row r="199">
          <cell r="A199" t="str">
            <v>B11048</v>
          </cell>
          <cell r="N199" t="str">
            <v>Added &amp; Removed</v>
          </cell>
        </row>
        <row r="200">
          <cell r="A200" t="str">
            <v>S16032</v>
          </cell>
          <cell r="N200" t="str">
            <v>Added &amp; Removed</v>
          </cell>
        </row>
        <row r="201">
          <cell r="A201" t="str">
            <v>L14002.6</v>
          </cell>
          <cell r="N201" t="str">
            <v>Removed</v>
          </cell>
        </row>
        <row r="202">
          <cell r="A202" t="str">
            <v>B17101</v>
          </cell>
          <cell r="N202" t="str">
            <v>Removed</v>
          </cell>
        </row>
        <row r="203">
          <cell r="A203" t="str">
            <v>B19204</v>
          </cell>
          <cell r="N203" t="str">
            <v>Removed</v>
          </cell>
        </row>
        <row r="204">
          <cell r="A204" t="str">
            <v>B19205</v>
          </cell>
          <cell r="N204" t="str">
            <v>Removed</v>
          </cell>
        </row>
        <row r="205">
          <cell r="A205" t="str">
            <v>B19163</v>
          </cell>
          <cell r="N205" t="str">
            <v>Added &amp; Removed</v>
          </cell>
        </row>
        <row r="206">
          <cell r="A206" t="str">
            <v>B17005</v>
          </cell>
          <cell r="N206" t="str">
            <v>Removed</v>
          </cell>
        </row>
        <row r="207">
          <cell r="A207" t="str">
            <v>B19057</v>
          </cell>
          <cell r="N207" t="str">
            <v>Added &amp; Removed</v>
          </cell>
        </row>
        <row r="208">
          <cell r="A208" t="str">
            <v>B20072</v>
          </cell>
          <cell r="N208" t="str">
            <v>Removed</v>
          </cell>
        </row>
        <row r="209">
          <cell r="A209" t="str">
            <v>B18200</v>
          </cell>
          <cell r="N209" t="str">
            <v>Added &amp; Removed</v>
          </cell>
        </row>
        <row r="210">
          <cell r="A210" t="str">
            <v>B17146</v>
          </cell>
          <cell r="N210" t="str">
            <v>Added &amp; Removed</v>
          </cell>
        </row>
        <row r="211">
          <cell r="A211" t="str">
            <v>S16033</v>
          </cell>
          <cell r="N211" t="str">
            <v>Added &amp; Removed</v>
          </cell>
        </row>
        <row r="212">
          <cell r="A212" t="str">
            <v>B18092</v>
          </cell>
          <cell r="N212" t="str">
            <v>Added &amp; Removed</v>
          </cell>
        </row>
        <row r="213">
          <cell r="A213" t="str">
            <v>B18096</v>
          </cell>
          <cell r="N213" t="str">
            <v>Added &amp; Removed</v>
          </cell>
        </row>
        <row r="214">
          <cell r="A214" t="str">
            <v>B20120</v>
          </cell>
          <cell r="N214" t="str">
            <v>Added &amp; Removed</v>
          </cell>
        </row>
        <row r="215">
          <cell r="A215" t="str">
            <v>B18117</v>
          </cell>
          <cell r="N215" t="str">
            <v>Added &amp; Removed</v>
          </cell>
        </row>
        <row r="216">
          <cell r="A216" t="str">
            <v>B18118</v>
          </cell>
          <cell r="N216" t="str">
            <v>Added &amp; Removed</v>
          </cell>
        </row>
        <row r="217">
          <cell r="A217" t="str">
            <v>S20009</v>
          </cell>
          <cell r="N217" t="str">
            <v>Added &amp; Removed</v>
          </cell>
        </row>
        <row r="218">
          <cell r="A218" t="str">
            <v>B18034</v>
          </cell>
          <cell r="N218" t="str">
            <v>Added &amp; Removed</v>
          </cell>
        </row>
        <row r="219">
          <cell r="A219" t="str">
            <v>B16022</v>
          </cell>
          <cell r="N219" t="str">
            <v>Added &amp; Removed</v>
          </cell>
        </row>
        <row r="220">
          <cell r="A220" t="str">
            <v>B16025</v>
          </cell>
          <cell r="N220" t="str">
            <v>Added &amp; Removed</v>
          </cell>
        </row>
        <row r="221">
          <cell r="A221" t="str">
            <v>B13010</v>
          </cell>
          <cell r="N221" t="str">
            <v>Removed</v>
          </cell>
        </row>
        <row r="222">
          <cell r="A222" t="str">
            <v>S15034</v>
          </cell>
          <cell r="N222" t="str">
            <v>Added &amp; Removed</v>
          </cell>
        </row>
        <row r="223">
          <cell r="A223" t="str">
            <v>S16038</v>
          </cell>
          <cell r="N223" t="str">
            <v>Added &amp; Removed</v>
          </cell>
        </row>
        <row r="224">
          <cell r="A224" t="str">
            <v>S16031</v>
          </cell>
          <cell r="N224" t="str">
            <v>Added &amp; Removed</v>
          </cell>
        </row>
        <row r="225">
          <cell r="A225" t="str">
            <v>S16029</v>
          </cell>
          <cell r="N225" t="str">
            <v>Added &amp; Removed</v>
          </cell>
        </row>
        <row r="226">
          <cell r="A226" t="str">
            <v>B16158</v>
          </cell>
          <cell r="N226" t="str">
            <v>Removed</v>
          </cell>
        </row>
        <row r="227">
          <cell r="A227" t="str">
            <v>B17102</v>
          </cell>
          <cell r="N227" t="str">
            <v>Added &amp; Removed</v>
          </cell>
        </row>
        <row r="228">
          <cell r="A228" t="str">
            <v>B15141.3</v>
          </cell>
          <cell r="N228" t="str">
            <v>Removed</v>
          </cell>
        </row>
        <row r="229">
          <cell r="A229" t="str">
            <v>B18202</v>
          </cell>
          <cell r="N229" t="str">
            <v>Added &amp; Removed</v>
          </cell>
        </row>
        <row r="230">
          <cell r="A230" t="str">
            <v>B15141</v>
          </cell>
          <cell r="N230" t="str">
            <v>Removed</v>
          </cell>
        </row>
        <row r="231">
          <cell r="A231" t="str">
            <v>B18089</v>
          </cell>
          <cell r="N231" t="str">
            <v>Added &amp; Removed</v>
          </cell>
        </row>
        <row r="232">
          <cell r="A232" t="str">
            <v>B15047</v>
          </cell>
          <cell r="N232" t="str">
            <v>Removed</v>
          </cell>
        </row>
        <row r="233">
          <cell r="A233" t="str">
            <v>B13150</v>
          </cell>
          <cell r="N233" t="str">
            <v>Added &amp; Removed</v>
          </cell>
        </row>
        <row r="234">
          <cell r="A234" t="str">
            <v>B15096</v>
          </cell>
          <cell r="N234" t="str">
            <v>Removed</v>
          </cell>
        </row>
        <row r="235">
          <cell r="A235" t="str">
            <v>B15098</v>
          </cell>
          <cell r="N235" t="str">
            <v>Removed</v>
          </cell>
        </row>
        <row r="236">
          <cell r="A236" t="str">
            <v>B00395</v>
          </cell>
          <cell r="N236" t="str">
            <v>Added &amp; Removed</v>
          </cell>
        </row>
        <row r="237">
          <cell r="A237" t="str">
            <v>B16041</v>
          </cell>
          <cell r="N237" t="str">
            <v>Added &amp; Removed</v>
          </cell>
        </row>
        <row r="238">
          <cell r="A238" t="str">
            <v>B19159</v>
          </cell>
          <cell r="N238" t="str">
            <v>Removed</v>
          </cell>
        </row>
        <row r="239">
          <cell r="A239" t="str">
            <v>B16112</v>
          </cell>
          <cell r="N239" t="str">
            <v>Added &amp; Removed</v>
          </cell>
        </row>
        <row r="240">
          <cell r="A240" t="str">
            <v>B18127</v>
          </cell>
          <cell r="N240" t="str">
            <v>Added &amp; Removed</v>
          </cell>
        </row>
        <row r="241">
          <cell r="A241" t="str">
            <v>B18129</v>
          </cell>
          <cell r="N241" t="str">
            <v>Added &amp; Removed</v>
          </cell>
        </row>
        <row r="242">
          <cell r="A242" t="str">
            <v>B18128</v>
          </cell>
          <cell r="N242" t="str">
            <v>Added &amp; Removed</v>
          </cell>
        </row>
        <row r="243">
          <cell r="A243" t="str">
            <v>B12001</v>
          </cell>
          <cell r="N243" t="str">
            <v>Removed</v>
          </cell>
        </row>
        <row r="244">
          <cell r="A244" t="str">
            <v>B19063</v>
          </cell>
          <cell r="N244" t="str">
            <v>Added &amp; Removed</v>
          </cell>
        </row>
        <row r="245">
          <cell r="A245" t="str">
            <v>B17012</v>
          </cell>
          <cell r="N245" t="str">
            <v>Removed</v>
          </cell>
        </row>
        <row r="246">
          <cell r="A246" t="str">
            <v>B17050</v>
          </cell>
          <cell r="N246" t="str">
            <v>Removed</v>
          </cell>
        </row>
        <row r="247">
          <cell r="A247" t="str">
            <v>B17110</v>
          </cell>
          <cell r="N247" t="str">
            <v>Added &amp; Removed</v>
          </cell>
        </row>
        <row r="248">
          <cell r="A248" t="str">
            <v>B18097</v>
          </cell>
          <cell r="N248" t="str">
            <v>Added &amp; Removed</v>
          </cell>
        </row>
        <row r="249">
          <cell r="A249" t="str">
            <v>B18201</v>
          </cell>
          <cell r="N249" t="str">
            <v>Added &amp; Removed</v>
          </cell>
        </row>
        <row r="250">
          <cell r="A250" t="str">
            <v>B16006</v>
          </cell>
          <cell r="N250" t="str">
            <v>Added &amp; Removed</v>
          </cell>
        </row>
        <row r="251">
          <cell r="A251" t="str">
            <v>S15031</v>
          </cell>
          <cell r="N251" t="str">
            <v>Removed</v>
          </cell>
        </row>
        <row r="252">
          <cell r="A252" t="str">
            <v>B18005</v>
          </cell>
          <cell r="N252" t="str">
            <v>Added &amp; Removed</v>
          </cell>
        </row>
        <row r="253">
          <cell r="A253" t="str">
            <v>B18141</v>
          </cell>
          <cell r="N253" t="str">
            <v>Removed</v>
          </cell>
        </row>
        <row r="254">
          <cell r="A254" t="str">
            <v>B18088</v>
          </cell>
          <cell r="N254" t="str">
            <v>Added &amp; Removed</v>
          </cell>
        </row>
        <row r="255">
          <cell r="A255" t="str">
            <v>B18095</v>
          </cell>
          <cell r="N255" t="str">
            <v>Added &amp; Removed</v>
          </cell>
        </row>
        <row r="256">
          <cell r="A256" t="str">
            <v>B18149</v>
          </cell>
          <cell r="N256" t="str">
            <v>Removed</v>
          </cell>
        </row>
        <row r="257">
          <cell r="A257" t="str">
            <v>B18153</v>
          </cell>
          <cell r="N257" t="str">
            <v>Removed</v>
          </cell>
        </row>
        <row r="258">
          <cell r="A258" t="str">
            <v>B18155</v>
          </cell>
          <cell r="N258" t="str">
            <v>Removed</v>
          </cell>
        </row>
        <row r="259">
          <cell r="A259" t="str">
            <v>B18142</v>
          </cell>
          <cell r="N259" t="str">
            <v>Removed</v>
          </cell>
        </row>
        <row r="260">
          <cell r="A260" t="str">
            <v>B17071</v>
          </cell>
          <cell r="N260" t="str">
            <v>Removed</v>
          </cell>
        </row>
        <row r="261">
          <cell r="A261" t="str">
            <v>B17098</v>
          </cell>
          <cell r="N261" t="str">
            <v>Removed</v>
          </cell>
        </row>
        <row r="262">
          <cell r="A262" t="str">
            <v>B18136</v>
          </cell>
          <cell r="N262" t="str">
            <v>Removed</v>
          </cell>
        </row>
        <row r="263">
          <cell r="A263" t="str">
            <v>B18138</v>
          </cell>
          <cell r="N263" t="str">
            <v>Removed</v>
          </cell>
        </row>
        <row r="264">
          <cell r="A264" t="str">
            <v>B18140</v>
          </cell>
          <cell r="N264" t="str">
            <v>Removed</v>
          </cell>
        </row>
        <row r="265">
          <cell r="A265">
            <v>21003599</v>
          </cell>
          <cell r="N265" t="str">
            <v>Removed</v>
          </cell>
        </row>
        <row r="266">
          <cell r="A266" t="str">
            <v>B18151</v>
          </cell>
          <cell r="N266" t="str">
            <v>Removed</v>
          </cell>
        </row>
        <row r="267">
          <cell r="A267" t="str">
            <v>B15097</v>
          </cell>
          <cell r="N267" t="str">
            <v>Removed</v>
          </cell>
        </row>
        <row r="268">
          <cell r="A268" t="str">
            <v>B15065</v>
          </cell>
          <cell r="N268" t="str">
            <v>Removed</v>
          </cell>
        </row>
        <row r="269">
          <cell r="A269" t="str">
            <v>B15051</v>
          </cell>
          <cell r="N269" t="str">
            <v>Added &amp; Removed</v>
          </cell>
        </row>
        <row r="270">
          <cell r="A270" t="str">
            <v>B19021</v>
          </cell>
          <cell r="N270" t="str">
            <v>Removed</v>
          </cell>
        </row>
        <row r="271">
          <cell r="A271" t="str">
            <v>B19022</v>
          </cell>
          <cell r="N271" t="str">
            <v>Removed</v>
          </cell>
        </row>
        <row r="272">
          <cell r="A272" t="str">
            <v>S16035</v>
          </cell>
          <cell r="N272" t="str">
            <v>Removed</v>
          </cell>
        </row>
        <row r="273">
          <cell r="A273" t="str">
            <v>B00434</v>
          </cell>
          <cell r="N273" t="str">
            <v>Added &amp; Removed</v>
          </cell>
        </row>
        <row r="274">
          <cell r="A274" t="str">
            <v>B18046</v>
          </cell>
          <cell r="N274" t="str">
            <v>Added &amp; Removed</v>
          </cell>
        </row>
        <row r="275">
          <cell r="A275" t="str">
            <v>B19079</v>
          </cell>
          <cell r="N275" t="str">
            <v>Added &amp; Removed</v>
          </cell>
        </row>
        <row r="276">
          <cell r="A276" t="str">
            <v>S00999</v>
          </cell>
          <cell r="N276" t="str">
            <v>Added &amp; Removed</v>
          </cell>
        </row>
        <row r="277">
          <cell r="A277" t="str">
            <v>B18017</v>
          </cell>
          <cell r="N277" t="str">
            <v>Added &amp; Removed</v>
          </cell>
        </row>
        <row r="278">
          <cell r="A278" t="str">
            <v>B18023</v>
          </cell>
          <cell r="N278" t="str">
            <v>Added &amp; Removed</v>
          </cell>
        </row>
        <row r="279">
          <cell r="A279" t="str">
            <v>B15103</v>
          </cell>
          <cell r="N279" t="str">
            <v>Added &amp; Removed</v>
          </cell>
        </row>
        <row r="280">
          <cell r="A280" t="str">
            <v>B18071</v>
          </cell>
          <cell r="N280" t="str">
            <v>Added &amp; Removed</v>
          </cell>
        </row>
        <row r="281">
          <cell r="A281" t="str">
            <v>B18159</v>
          </cell>
          <cell r="N281" t="str">
            <v>Added &amp; Removed</v>
          </cell>
        </row>
        <row r="282">
          <cell r="A282" t="str">
            <v>B17128</v>
          </cell>
          <cell r="N282" t="str">
            <v>Removed</v>
          </cell>
        </row>
        <row r="283">
          <cell r="A283" t="str">
            <v>B18073</v>
          </cell>
          <cell r="N283" t="str">
            <v>Added &amp; Removed</v>
          </cell>
        </row>
        <row r="284">
          <cell r="A284" t="str">
            <v>B18008</v>
          </cell>
          <cell r="N284" t="str">
            <v>Added &amp; Removed</v>
          </cell>
        </row>
        <row r="285">
          <cell r="A285" t="str">
            <v>B15203</v>
          </cell>
          <cell r="N285" t="str">
            <v>Removed</v>
          </cell>
        </row>
        <row r="286">
          <cell r="A286" t="str">
            <v>S15020</v>
          </cell>
          <cell r="N286" t="str">
            <v>Removed</v>
          </cell>
        </row>
        <row r="287">
          <cell r="A287" t="str">
            <v>L16002.1</v>
          </cell>
          <cell r="N287" t="str">
            <v>Added &amp; Removed</v>
          </cell>
        </row>
        <row r="288">
          <cell r="A288" t="str">
            <v>B18069</v>
          </cell>
          <cell r="N288" t="str">
            <v>Added &amp; Removed</v>
          </cell>
        </row>
        <row r="289">
          <cell r="A289" t="str">
            <v>B17152</v>
          </cell>
          <cell r="N289" t="str">
            <v>Removed</v>
          </cell>
        </row>
        <row r="290">
          <cell r="A290" t="str">
            <v>B16017</v>
          </cell>
          <cell r="N290" t="str">
            <v>Removed</v>
          </cell>
        </row>
        <row r="291">
          <cell r="A291" t="str">
            <v>B17019</v>
          </cell>
          <cell r="N291" t="str">
            <v>Added &amp; Removed</v>
          </cell>
        </row>
        <row r="292">
          <cell r="A292" t="str">
            <v>B17190</v>
          </cell>
          <cell r="N292" t="str">
            <v>Added &amp; Removed</v>
          </cell>
        </row>
        <row r="293">
          <cell r="A293" t="str">
            <v>B19099</v>
          </cell>
          <cell r="N293" t="str">
            <v>Added &amp; Removed</v>
          </cell>
        </row>
        <row r="294">
          <cell r="A294" t="str">
            <v>S14006</v>
          </cell>
          <cell r="N294" t="str">
            <v>Removed</v>
          </cell>
        </row>
        <row r="295">
          <cell r="A295" t="str">
            <v>B19060</v>
          </cell>
          <cell r="N295" t="str">
            <v>Added &amp; Removed</v>
          </cell>
        </row>
        <row r="296">
          <cell r="A296" t="str">
            <v>B18204</v>
          </cell>
          <cell r="N296" t="str">
            <v>Added &amp; Removed</v>
          </cell>
        </row>
        <row r="297">
          <cell r="A297" t="str">
            <v>B18208</v>
          </cell>
          <cell r="N297" t="str">
            <v>Added &amp; Removed</v>
          </cell>
        </row>
        <row r="298">
          <cell r="A298" t="str">
            <v>B19199</v>
          </cell>
          <cell r="N298" t="str">
            <v>Added &amp; Removed</v>
          </cell>
        </row>
        <row r="299">
          <cell r="A299" t="str">
            <v>B15070</v>
          </cell>
          <cell r="N299" t="str">
            <v>Removed</v>
          </cell>
        </row>
        <row r="300">
          <cell r="A300" t="str">
            <v>S00951</v>
          </cell>
          <cell r="N300" t="str">
            <v>Removed</v>
          </cell>
        </row>
        <row r="301">
          <cell r="A301" t="str">
            <v>B17114</v>
          </cell>
          <cell r="N301" t="str">
            <v>Removed</v>
          </cell>
        </row>
        <row r="302">
          <cell r="A302" t="str">
            <v>S00752</v>
          </cell>
          <cell r="N302" t="str">
            <v>Added &amp; Removed</v>
          </cell>
        </row>
        <row r="303">
          <cell r="A303" t="str">
            <v>B16119</v>
          </cell>
          <cell r="N303" t="str">
            <v>Added &amp; Removed</v>
          </cell>
        </row>
        <row r="304">
          <cell r="A304" t="str">
            <v>B00032</v>
          </cell>
          <cell r="N304" t="str">
            <v>Added &amp; Removed</v>
          </cell>
        </row>
        <row r="305">
          <cell r="A305" t="str">
            <v>B21003</v>
          </cell>
          <cell r="N305" t="str">
            <v>Added &amp; Removed</v>
          </cell>
        </row>
        <row r="306">
          <cell r="A306" t="str">
            <v>B00131</v>
          </cell>
          <cell r="N306" t="str">
            <v>Added &amp; Removed</v>
          </cell>
        </row>
        <row r="307">
          <cell r="A307" t="str">
            <v>B16089</v>
          </cell>
          <cell r="N307" t="str">
            <v>Added &amp; Removed</v>
          </cell>
        </row>
        <row r="308">
          <cell r="A308" t="str">
            <v>B19013</v>
          </cell>
          <cell r="N308" t="str">
            <v>Removed</v>
          </cell>
        </row>
        <row r="309">
          <cell r="A309" t="str">
            <v>B19162</v>
          </cell>
          <cell r="N309" t="str">
            <v>Added &amp; Removed</v>
          </cell>
        </row>
        <row r="310">
          <cell r="A310" t="str">
            <v>B00156</v>
          </cell>
          <cell r="N310" t="str">
            <v>Removed</v>
          </cell>
        </row>
        <row r="311">
          <cell r="A311" t="str">
            <v>B15100</v>
          </cell>
          <cell r="N311" t="str">
            <v>Added &amp; Removed</v>
          </cell>
        </row>
        <row r="312">
          <cell r="A312" t="str">
            <v>B15099</v>
          </cell>
          <cell r="N312" t="str">
            <v>Added &amp; Removed</v>
          </cell>
        </row>
        <row r="313">
          <cell r="A313" t="str">
            <v>B18137</v>
          </cell>
          <cell r="N313" t="str">
            <v>Removed</v>
          </cell>
        </row>
        <row r="314">
          <cell r="A314" t="str">
            <v>B18147</v>
          </cell>
          <cell r="N314" t="str">
            <v>Removed</v>
          </cell>
        </row>
        <row r="315">
          <cell r="A315" t="str">
            <v>B18150</v>
          </cell>
          <cell r="N315" t="str">
            <v>Removed</v>
          </cell>
        </row>
        <row r="316">
          <cell r="A316" t="str">
            <v>B17087</v>
          </cell>
          <cell r="N316" t="str">
            <v>Removed</v>
          </cell>
        </row>
        <row r="317">
          <cell r="A317" t="str">
            <v>B18148</v>
          </cell>
          <cell r="N317" t="str">
            <v>Removed</v>
          </cell>
        </row>
        <row r="318">
          <cell r="A318" t="str">
            <v>Total</v>
          </cell>
        </row>
        <row r="320">
          <cell r="A320" t="str">
            <v>* The designation "Removed" under Award Status indicates the project has been removed from the original FY21 Published List</v>
          </cell>
        </row>
        <row r="321">
          <cell r="A321" t="str">
            <v>** The designation "Added" under Award Status indicates the project was added onto the original FY21 Published List</v>
          </cell>
        </row>
      </sheetData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280.402053819445" createdVersion="6" refreshedVersion="6" minRefreshableVersion="3" recordCount="130" xr:uid="{6EE471E1-4469-44ED-9217-96044920176A}">
  <cacheSource type="worksheet">
    <worksheetSource name="FY21_Published2"/>
  </cacheSource>
  <cacheFields count="13">
    <cacheField name="Line Number" numFmtId="0">
      <sharedItems containsSemiMixedTypes="0" containsString="0" containsNumber="1" containsInteger="1" minValue="1" maxValue="130"/>
    </cacheField>
    <cacheField name="Project Name" numFmtId="0">
      <sharedItems/>
    </cacheField>
    <cacheField name="Project Name (Text)" numFmtId="165">
      <sharedItems/>
    </cacheField>
    <cacheField name="Project Number" numFmtId="0">
      <sharedItems/>
    </cacheField>
    <cacheField name="Asset Managing Department" numFmtId="165">
      <sharedItems count="11">
        <s v="Fire-Rescue"/>
        <s v="Parks &amp; Recreation"/>
        <s v="Public Utilities"/>
        <s v="Transportation &amp; Storm Water"/>
        <s v="Environmental Services"/>
        <s v="Real Estate Assets"/>
        <s v="Fleet Operations"/>
        <s v="Library"/>
        <s v="Transportation &amp; Storm Water " u="1"/>
        <s v="Public Utilities " u="1"/>
        <s v="Citywide" u="1"/>
      </sharedItems>
    </cacheField>
    <cacheField name="Contract Type" numFmtId="165">
      <sharedItems/>
    </cacheField>
    <cacheField name="Estimated Total Contract Cost ($)" numFmtId="164">
      <sharedItems containsSemiMixedTypes="0" containsString="0" containsNumber="1" minValue="40629.199999999997" maxValue="356681930"/>
    </cacheField>
    <cacheField name="Estimated Total Project Cost ($)" numFmtId="164">
      <sharedItems containsSemiMixedTypes="0" containsString="0" containsNumber="1" minValue="119999.9999" maxValue="456900000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  <cacheField name="Status of Awar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n v="1"/>
    <s v="Fire-Rescue Air Ops Facility - PH II"/>
    <s v="Fire-Rescue Air Ops Facility - PH II"/>
    <s v="S18007"/>
    <x v="0"/>
    <s v="Design Build"/>
    <n v="1000000"/>
    <n v="22481000.201299999"/>
    <s v="FY20"/>
    <s v="Q2"/>
    <s v="FY21"/>
    <s v="Q1"/>
    <s v="Awarded"/>
  </r>
  <r>
    <n v="2"/>
    <s v="J Street Mini Park Improvement"/>
    <s v="J Street Mini Park Improvement"/>
    <s v="L16000.6"/>
    <x v="1"/>
    <s v="Design Bid Build"/>
    <n v="847913"/>
    <n v="1536094.9979000001"/>
    <s v="FY20"/>
    <s v="Q1"/>
    <s v="FY21"/>
    <s v="Q1"/>
    <s v="Awarded"/>
  </r>
  <r>
    <n v="3"/>
    <s v="Mingei Museum Dome Waterproofing"/>
    <s v="Mingei Museum Dome Waterproofing"/>
    <s v="B19067"/>
    <x v="1"/>
    <s v="Minor Contract"/>
    <n v="445066"/>
    <n v="630066"/>
    <s v="FY20"/>
    <s v="Q1"/>
    <s v="FY21"/>
    <s v="Q1"/>
    <s v="Added &amp; Awarded"/>
  </r>
  <r>
    <n v="4"/>
    <s v="FAIRBROOK NEIGHBORHOOD PARK - DEVELOPMEN"/>
    <s v="FAIRBROOK NEIGHBORHOOD PARK - DEVELOPMEN"/>
    <s v="S01083"/>
    <x v="1"/>
    <s v="Design Bid Build"/>
    <n v="3535353.53"/>
    <n v="6011279.5266000004"/>
    <s v="FY20"/>
    <s v="Q4"/>
    <s v="FY21"/>
    <s v="Q1"/>
    <s v="Awarded"/>
  </r>
  <r>
    <n v="5"/>
    <s v="PHR Pump Track Fence"/>
    <s v="PHR Pump Track Fence"/>
    <s v="B20031"/>
    <x v="1"/>
    <s v="Emergency  (As-needed)"/>
    <n v="274902.63990000001"/>
    <n v="274902.63990000001"/>
    <s v="FY21"/>
    <s v="Q1"/>
    <s v="FY21"/>
    <s v="Q1"/>
    <s v="Added &amp; Awarded"/>
  </r>
  <r>
    <n v="6"/>
    <s v="Market Street Water Pipe Replacement"/>
    <s v="Market Street Water Pipe Replacement"/>
    <s v="B17052"/>
    <x v="2"/>
    <s v="Job Order Contract"/>
    <n v="1528878.4983000001"/>
    <n v="1926448.4981"/>
    <s v="FY20"/>
    <s v="Q1"/>
    <s v="FY21"/>
    <s v="Q1"/>
    <s v="Awarded"/>
  </r>
  <r>
    <n v="7"/>
    <s v="Market Street Sewer Pipe Replacement"/>
    <s v="Market Street Sewer Pipe Replacement"/>
    <s v="B17054"/>
    <x v="2"/>
    <s v="Job Order Contract"/>
    <n v="342554.8996"/>
    <n v="486972.8995"/>
    <s v="FY20"/>
    <s v="Q1"/>
    <s v="FY21"/>
    <s v="Q1"/>
    <s v="Awarded"/>
  </r>
  <r>
    <n v="8"/>
    <s v="Otay WTP Raw Wtr PS Rpr/Repl Emergency"/>
    <s v="Otay WTP Raw Wtr PS Rpr/Repl Emergency"/>
    <s v="B21025"/>
    <x v="2"/>
    <s v="Emergency  (As-needed)"/>
    <n v="100000"/>
    <n v="200000"/>
    <s v="FY21"/>
    <s v="Q1"/>
    <s v="FY21"/>
    <s v="Q1"/>
    <s v="Added &amp; Awarded"/>
  </r>
  <r>
    <n v="9"/>
    <s v="Miramar Ranch North Paving G1"/>
    <s v="Miramar Ranch North Paving G1"/>
    <s v="B19007"/>
    <x v="3"/>
    <s v="Design Bid Build"/>
    <n v="3925869.52"/>
    <n v="5080555.2511999998"/>
    <s v="FY20"/>
    <s v="Q3"/>
    <s v="FY21"/>
    <s v="Q1"/>
    <s v="Awarded"/>
  </r>
  <r>
    <n v="10"/>
    <s v="Market St-47th St to Euclid Complete St"/>
    <s v="Market St-47th St to Euclid Complete St"/>
    <s v="S16061"/>
    <x v="3"/>
    <s v="Design Bid Build"/>
    <n v="6110156.8947999999"/>
    <n v="9719908.7477000002"/>
    <s v="FY19"/>
    <s v="Q4"/>
    <s v="FY21"/>
    <s v="Q1"/>
    <s v="Awarded"/>
  </r>
  <r>
    <n v="11"/>
    <s v="Cardinal Road Emergency SD Replacement"/>
    <s v="Cardinal Road Emergency SD Replacement"/>
    <s v="B19090"/>
    <x v="3"/>
    <s v="Sole Source Emergency"/>
    <n v="106700"/>
    <n v="5407954.4699999997"/>
    <s v="FY19"/>
    <s v="Q2"/>
    <s v="FY21"/>
    <s v="Q1"/>
    <s v="Added &amp; Awarded"/>
  </r>
  <r>
    <n v="12"/>
    <s v="Nimitz Bridge at NTC Rehabilitation"/>
    <s v="Nimitz Bridge at NTC Rehabilitation"/>
    <s v="B15198"/>
    <x v="3"/>
    <s v="Job Order Contract"/>
    <n v="344666"/>
    <n v="929999.99990000005"/>
    <s v="FY20"/>
    <s v="Q4"/>
    <s v="FY21"/>
    <s v="Q1"/>
    <s v="Awarded"/>
  </r>
  <r>
    <n v="13"/>
    <s v="Center City - New Traffic Signals"/>
    <s v="Center City - New Traffic Signals"/>
    <s v="B18083"/>
    <x v="3"/>
    <s v="Design Bid Build"/>
    <n v="1345316.9987000001"/>
    <n v="2152766.9981"/>
    <s v="FY20"/>
    <s v="Q3"/>
    <s v="FY21"/>
    <s v="Q1"/>
    <s v="Added &amp; Awarded"/>
  </r>
  <r>
    <n v="14"/>
    <s v="7649 Shorewood Dr SD Repl Emergency"/>
    <s v="7649 Shorewood Dr SD Repl Emergency"/>
    <s v="B20143"/>
    <x v="3"/>
    <s v="Emergency  (As-needed)"/>
    <n v="450000"/>
    <n v="750000"/>
    <s v="FY20"/>
    <s v="Q4"/>
    <s v="FY21"/>
    <s v="Q1"/>
    <s v="Added &amp; Awarded"/>
  </r>
  <r>
    <n v="15"/>
    <s v="Downtown Complete St Impl Phase 2"/>
    <s v="Downtown Complete St Impl Phase 2"/>
    <s v="B19143"/>
    <x v="3"/>
    <s v="Design Bid Build"/>
    <n v="1792937.45"/>
    <n v="3941564.997"/>
    <s v="FY20"/>
    <s v="Q2"/>
    <s v="FY21"/>
    <s v="Q1"/>
    <s v="Awarded"/>
  </r>
  <r>
    <n v="16"/>
    <s v="5865 Cozzens Street SD Emergency"/>
    <s v="5865 Cozzens Street SD Emergency"/>
    <s v="B20068"/>
    <x v="3"/>
    <s v="Emergency  (As-needed)"/>
    <n v="40629.199999999997"/>
    <n v="749999.99979999999"/>
    <s v="FY20"/>
    <s v="Q2"/>
    <s v="FY21"/>
    <s v="Q1"/>
    <s v="Added &amp; Awarded"/>
  </r>
  <r>
    <n v="17"/>
    <s v="ADA S/W Group 4E College"/>
    <s v="ADA S/W Group 4E College"/>
    <s v="B16107"/>
    <x v="3"/>
    <s v="Job Order Contract"/>
    <n v="359999.99999515899"/>
    <n v="751606.54969999997"/>
    <s v="FY20"/>
    <s v="Q3"/>
    <s v="FY21"/>
    <s v="Q1"/>
    <s v="Awarded"/>
  </r>
  <r>
    <n v="18"/>
    <s v="836 Gage Drive SD Replacement Emergency"/>
    <s v="836 Gage Drive SD Replacement Emergency"/>
    <s v="B20109"/>
    <x v="3"/>
    <s v="Emergency  (As-needed)"/>
    <n v="600000"/>
    <n v="749999.99289999995"/>
    <s v="FY20"/>
    <s v="Q3"/>
    <s v="FY21"/>
    <s v="Q1"/>
    <s v="Added &amp; Awarded"/>
  </r>
  <r>
    <n v="19"/>
    <s v="La Jolla Village/I-805 Landscape Maint"/>
    <s v="La Jolla Village/I-805 Landscape Maint"/>
    <s v="S15017"/>
    <x v="3"/>
    <s v="Design Bid Build"/>
    <n v="438069"/>
    <n v="610000"/>
    <s v="FY20"/>
    <s v="Q4"/>
    <s v="FY21"/>
    <s v="Q1"/>
    <s v="Awarded"/>
  </r>
  <r>
    <n v="20"/>
    <s v="Fanuel St PI Archer to Tourmaline UUD"/>
    <s v="Fanuel St PI Archer to Tourmaline UUD"/>
    <s v="B00721"/>
    <x v="3"/>
    <s v="Job Order Contract"/>
    <n v="90344"/>
    <n v="142046.9999"/>
    <s v="FY20"/>
    <s v="Q3"/>
    <s v="FY21"/>
    <s v="Q1"/>
    <s v="Awarded"/>
  </r>
  <r>
    <n v="21"/>
    <s v="Seminole PH2 (El Cajon-Stanley) SL UU630"/>
    <s v="Seminole PH2 (El Cajon-Stanley) SL UU630"/>
    <s v="B17013"/>
    <x v="3"/>
    <s v="Job Order Contract"/>
    <n v="83263.909899999999"/>
    <n v="119999.9999"/>
    <s v="FY21"/>
    <s v="Q1"/>
    <s v="FY21"/>
    <s v="Q1"/>
    <s v="Awarded"/>
  </r>
  <r>
    <n v="22"/>
    <s v="Ingulf St (Morena Bl-Erie St) SL UU123"/>
    <s v="Ingulf St (Morena Bl-Erie St) SL UU123"/>
    <s v="B18126"/>
    <x v="3"/>
    <s v="To Be Determined"/>
    <n v="96672.639999999999"/>
    <n v="144472.64000000001"/>
    <s v="FY20"/>
    <s v="Q3"/>
    <s v="FY21"/>
    <s v="Q1"/>
    <s v="Awarded"/>
  </r>
  <r>
    <n v="23"/>
    <s v="OB Dog Beach Accessibility Improvements"/>
    <s v="OB Dog Beach Accessibility Improvements"/>
    <s v="B19000"/>
    <x v="1"/>
    <s v="Job Order Contract"/>
    <n v="442525.58860000002"/>
    <n v="1143305.5873"/>
    <s v="FY20"/>
    <s v="Q4"/>
    <s v="FY21"/>
    <s v="Q2"/>
    <s v="Awarded"/>
  </r>
  <r>
    <n v="24"/>
    <s v="Island Ave Mini Park Improvements"/>
    <s v="Island Ave Mini Park Improvements"/>
    <s v="L16000.2"/>
    <x v="1"/>
    <s v="Design Bid Build"/>
    <n v="189720"/>
    <n v="2688162.9963000002"/>
    <s v="FY20"/>
    <s v="Q2"/>
    <s v="FY21"/>
    <s v="Q2"/>
    <s v="Awarded"/>
  </r>
  <r>
    <n v="25"/>
    <s v="TP South Golf Course Improvements"/>
    <s v="TP South Golf Course Improvements"/>
    <s v="B17063"/>
    <x v="1"/>
    <s v="Multiple Award Construction Contract"/>
    <n v="1630240"/>
    <n v="18680240"/>
    <s v="FY21"/>
    <s v="Q1"/>
    <s v="FY21"/>
    <s v="Q2"/>
    <s v="Added &amp; Awarded"/>
  </r>
  <r>
    <n v="26"/>
    <s v="Buchanan Canyon SM Rpr/Repl Emergency"/>
    <s v="Buchanan Canyon SM Rpr/Repl Emergency"/>
    <s v="B21080"/>
    <x v="2"/>
    <s v="Emergency  (As-needed)"/>
    <n v="300000"/>
    <n v="500000"/>
    <s v="FY21"/>
    <s v="Q2"/>
    <s v="FY21"/>
    <s v="Q2"/>
    <s v="Added &amp; Awarded"/>
  </r>
  <r>
    <n v="27"/>
    <s v="SEWER GJ 798C"/>
    <s v="SEWER GJ 798C"/>
    <s v="B00409"/>
    <x v="2"/>
    <s v="Design Bid Build"/>
    <n v="1275193"/>
    <n v="590884.99970000004"/>
    <s v="FY20"/>
    <s v="Q4"/>
    <s v="FY21"/>
    <s v="Q2"/>
    <s v="Awarded"/>
  </r>
  <r>
    <n v="28"/>
    <s v="Accelerated Pipeline Rehab Ref Group 846"/>
    <s v="Accelerated Pipeline Rehab Ref Group 846"/>
    <s v="B18185"/>
    <x v="2"/>
    <s v="Design Bid Build"/>
    <n v="1275193"/>
    <n v="1177587.9983999999"/>
    <s v="FY20"/>
    <s v="Q4"/>
    <s v="FY21"/>
    <s v="Q2"/>
    <s v="Awarded"/>
  </r>
  <r>
    <n v="29"/>
    <s v="Rolando Improv 1 (W)"/>
    <s v="Rolando Improv 1 (W)"/>
    <s v="B20126"/>
    <x v="2"/>
    <s v="Job Order Contract"/>
    <n v="3765109.64"/>
    <n v="5506476.6399999997"/>
    <s v="FY21"/>
    <s v="Q2"/>
    <s v="FY21"/>
    <s v="Q2"/>
    <s v="Awarded"/>
  </r>
  <r>
    <n v="30"/>
    <s v="Sewer and AC Water Group 1032 (S)"/>
    <s v="Sewer and AC Water Group 1032 (S)"/>
    <s v="B17104"/>
    <x v="2"/>
    <s v="Design Bid Build"/>
    <n v="6388999.9907069104"/>
    <n v="8517999.9864000008"/>
    <s v="FY20"/>
    <s v="Q3"/>
    <s v="FY21"/>
    <s v="Q2"/>
    <s v="Awarded"/>
  </r>
  <r>
    <n v="31"/>
    <s v="Sewer and AC Water Group 1032 (W)"/>
    <s v="Sewer and AC Water Group 1032 (W)"/>
    <s v="B17105"/>
    <x v="2"/>
    <s v="Design Bid Build"/>
    <n v="7070999.9937030599"/>
    <n v="10348684.6107"/>
    <s v="FY20"/>
    <s v="Q3"/>
    <s v="FY21"/>
    <s v="Q2"/>
    <s v="Awarded"/>
  </r>
  <r>
    <n v="32"/>
    <s v="Mission Beach Water &amp; Sewer Repl (W)"/>
    <s v="Mission Beach Water &amp; Sewer Repl (W)"/>
    <s v="B17169"/>
    <x v="2"/>
    <s v="Design Bid Build"/>
    <n v="13035279.953559"/>
    <n v="14317814.016799999"/>
    <s v="FY20"/>
    <s v="Q3"/>
    <s v="FY21"/>
    <s v="Q2"/>
    <s v="Awarded"/>
  </r>
  <r>
    <n v="33"/>
    <s v="Mission Beach Water &amp; Sewer Repl (S)"/>
    <s v="Mission Beach Water &amp; Sewer Repl (S)"/>
    <s v="B17170"/>
    <x v="2"/>
    <s v="Design Bid Build"/>
    <n v="2194514.9952783501"/>
    <n v="3124041.8080000002"/>
    <s v="FY20"/>
    <s v="Q3"/>
    <s v="FY21"/>
    <s v="Q2"/>
    <s v="Awarded"/>
  </r>
  <r>
    <n v="34"/>
    <s v="Orange Av PH3 Central-Fairmount SL UU24"/>
    <s v="Orange Av PH3 Central-Fairmount SL UU24"/>
    <s v="B18130"/>
    <x v="3"/>
    <s v="To Be Determined"/>
    <n v="234877.88"/>
    <n v="266856.28000000003"/>
    <s v="FY20"/>
    <s v="Q3"/>
    <s v="FY21"/>
    <s v="Q2"/>
    <s v="Awarded"/>
  </r>
  <r>
    <n v="35"/>
    <s v="San Diego Av (Old Town-McKee) SL UU598"/>
    <s v="San Diego Av (Old Town-McKee) SL UU598"/>
    <s v="B20045"/>
    <x v="3"/>
    <s v="To Be Determined"/>
    <n v="234877.88"/>
    <n v="337021.6"/>
    <s v="FY20"/>
    <s v="Q3"/>
    <s v="FY21"/>
    <s v="Q2"/>
    <s v="Awarded"/>
  </r>
  <r>
    <n v="36"/>
    <s v="Rancho Mission Canyon Emergency"/>
    <s v="Rancho Mission Canyon Emergency"/>
    <s v="B20124"/>
    <x v="3"/>
    <s v="Emergency  (As-needed)"/>
    <n v="120000"/>
    <n v="1500000"/>
    <s v="FY20"/>
    <s v="Q3"/>
    <s v="FY21"/>
    <s v="Q2"/>
    <s v="Added &amp; Awarded"/>
  </r>
  <r>
    <n v="37"/>
    <s v="Worden St Storm Drain Emergency"/>
    <s v="Worden St Storm Drain Emergency"/>
    <s v="B20144"/>
    <x v="3"/>
    <s v="Emergency  (As-needed)"/>
    <n v="927500"/>
    <n v="1103069.9952"/>
    <s v="FY20"/>
    <s v="Q4"/>
    <s v="FY21"/>
    <s v="Q2"/>
    <s v="Added &amp; Awarded"/>
  </r>
  <r>
    <n v="38"/>
    <s v="1st Ave CMP Storm Drain Emergency"/>
    <s v="1st Ave CMP Storm Drain Emergency"/>
    <s v="B21005"/>
    <x v="3"/>
    <s v="Design Bid Build"/>
    <n v="200000"/>
    <n v="289999.9999"/>
    <s v="FY21"/>
    <s v="Q1"/>
    <s v="FY21"/>
    <s v="Q2"/>
    <s v="Added &amp; Awarded"/>
  </r>
  <r>
    <n v="39"/>
    <s v="Rancho Penasquitos Paving Group 1"/>
    <s v="Rancho Penasquitos Paving Group 1"/>
    <s v="B20138"/>
    <x v="3"/>
    <s v="Job Order Contract"/>
    <n v="2025495.9"/>
    <n v="3779352.0419999994"/>
    <s v="FY20"/>
    <s v="Q4"/>
    <s v="FY21"/>
    <s v="Q2"/>
    <s v="Awarded"/>
  </r>
  <r>
    <n v="40"/>
    <s v="Miramar Landfill Trailer Replacements"/>
    <s v="Miramar Landfill Trailer Replacements"/>
    <s v="L17000.6"/>
    <x v="4"/>
    <s v="Design Build"/>
    <n v="300000"/>
    <n v="400000"/>
    <s v="FY21"/>
    <s v="Q2"/>
    <s v="FY21"/>
    <s v="Q3"/>
    <s v="On Schedule"/>
  </r>
  <r>
    <n v="41"/>
    <s v="Miramar Landfill Storm Water Basin Improvements"/>
    <s v="Miramar Landfill Storm Water Basin Improvements"/>
    <s v="L18002.3"/>
    <x v="4"/>
    <s v="Design Bid Build"/>
    <n v="6000000"/>
    <n v="8000000"/>
    <s v="FY21"/>
    <s v="Q2"/>
    <s v="FY21"/>
    <s v="Q3"/>
    <s v="On Schedule"/>
  </r>
  <r>
    <n v="42"/>
    <s v="City Heights Pool Reconstruction"/>
    <s v="City Heights Pool Reconstruction"/>
    <s v="B19068"/>
    <x v="1"/>
    <s v="Design Bid Build"/>
    <n v="4352130"/>
    <n v="5768806.5481000002"/>
    <s v="FY20"/>
    <s v="Q1"/>
    <s v="FY21"/>
    <s v="Q3"/>
    <s v="Awarded"/>
  </r>
  <r>
    <n v="43"/>
    <s v="Olive St Park Acquisition and Develpment"/>
    <s v="Olive St Park Acquisition and Develpment"/>
    <s v="S10051"/>
    <x v="1"/>
    <s v="Design Bid Build"/>
    <n v="1983000"/>
    <n v="5671585"/>
    <s v="FY21"/>
    <s v="Q1"/>
    <s v="FY21"/>
    <s v="Q3"/>
    <s v="On Schedule"/>
  </r>
  <r>
    <n v="44"/>
    <s v="MLK Rec Center Moisture Intrusion"/>
    <s v="MLK Rec Center Moisture Intrusion"/>
    <s v="B19001"/>
    <x v="1"/>
    <s v="Design Bid Build"/>
    <n v="1020093"/>
    <n v="2515167.9978"/>
    <s v="FY21"/>
    <s v="Q1"/>
    <s v="FY21"/>
    <s v="Q3"/>
    <s v="On Schedule"/>
  </r>
  <r>
    <n v="45"/>
    <s v="Adult Fitness Course East Shore"/>
    <s v="Adult Fitness Course East Shore"/>
    <s v="B18223"/>
    <x v="1"/>
    <s v="Design Bid Build"/>
    <n v="1060000"/>
    <n v="1953999.9992"/>
    <s v="FY21"/>
    <s v="Q2"/>
    <s v="FY21"/>
    <s v="Q3"/>
    <s v="On Schedule"/>
  </r>
  <r>
    <n v="46"/>
    <s v="Torrey Highlands Neighborhood Park Upgra"/>
    <s v="Torrey Highlands Neighborhood Park Upgra"/>
    <s v="S16036"/>
    <x v="1"/>
    <s v="Design Bid Build"/>
    <n v="659999.99960400001"/>
    <n v="1057937.3910000001"/>
    <s v="FY20"/>
    <s v="Q2"/>
    <s v="FY21"/>
    <s v="Q3"/>
    <s v="On Schedule"/>
  </r>
  <r>
    <n v="47"/>
    <s v="Tecolote South Parking Lot Improvements"/>
    <s v="Tecolote South Parking Lot Improvements"/>
    <s v="B19017"/>
    <x v="1"/>
    <s v="Design Bid Build"/>
    <n v="419282"/>
    <n v="527999.99970000004"/>
    <s v="FY21"/>
    <s v="Q2"/>
    <s v="FY21"/>
    <s v="Q3"/>
    <s v="On Schedule"/>
  </r>
  <r>
    <n v="48"/>
    <s v="Sewer Group 776A"/>
    <s v="Sewer Group 776A"/>
    <s v="B16034"/>
    <x v="2"/>
    <s v="Design Bid Build"/>
    <n v="3348012.5"/>
    <n v="4566147.9972999999"/>
    <s v="FY20"/>
    <s v="Q3"/>
    <s v="FY21"/>
    <s v="Q3"/>
    <s v="Awarded"/>
  </r>
  <r>
    <n v="49"/>
    <s v="SBWRP Variable Frequency Drive Repl"/>
    <s v="SBWRP Variable Frequency Drive Repl"/>
    <s v="B19066"/>
    <x v="2"/>
    <s v="Design Bid Build"/>
    <n v="508292.09"/>
    <n v="1359792.0884"/>
    <s v="FY20"/>
    <s v="Q4"/>
    <s v="FY21"/>
    <s v="Q3"/>
    <s v="Awarded"/>
  </r>
  <r>
    <n v="50"/>
    <s v="AC Water Group 1038"/>
    <s v="AC Water Group 1038"/>
    <s v="B17153"/>
    <x v="2"/>
    <s v="Design Bid Build"/>
    <n v="22286634.007100001"/>
    <n v="29568478.0033"/>
    <s v="FY21"/>
    <s v="Q2"/>
    <s v="FY21"/>
    <s v="Q3"/>
    <s v="Added &amp; On Schedule"/>
  </r>
  <r>
    <n v="51"/>
    <s v="Pipeline Rehabilitation AY-1"/>
    <s v="Pipeline Rehabilitation AY-1"/>
    <s v="B18212"/>
    <x v="2"/>
    <s v="Design Bid Build"/>
    <n v="3680000"/>
    <n v="7841499.9933000002"/>
    <s v="FY21"/>
    <s v="Q2"/>
    <s v="FY21"/>
    <s v="Q3"/>
    <s v="On Schedule"/>
  </r>
  <r>
    <n v="52"/>
    <s v="University of SD FH/FS Reconnection"/>
    <s v="University of SD FH/FS Reconnection"/>
    <s v="B20136"/>
    <x v="2"/>
    <s v="Job Order Contract"/>
    <n v="183116.0399"/>
    <n v="208116.0399"/>
    <s v="FY21"/>
    <s v="Q1"/>
    <s v="FY21"/>
    <s v="Q3"/>
    <s v="Added &amp; On Schedule"/>
  </r>
  <r>
    <n v="53"/>
    <s v="Water Group 968"/>
    <s v="Water Group 968"/>
    <s v="B14099"/>
    <x v="2"/>
    <s v="Design Bid Build"/>
    <n v="2152300"/>
    <n v="5064806.4595999997"/>
    <s v="FY21"/>
    <s v="Q1"/>
    <s v="FY21"/>
    <s v="Q3"/>
    <s v="On Schedule"/>
  </r>
  <r>
    <n v="54"/>
    <s v="Morena Conveyance Northern"/>
    <s v="Morena Conveyance Northern"/>
    <s v="B15141.2"/>
    <x v="2"/>
    <s v="Design Bid Build"/>
    <n v="86344658"/>
    <n v="103626359.9982"/>
    <s v="FY21"/>
    <s v="Q2"/>
    <s v="FY21"/>
    <s v="Q3"/>
    <s v="Added &amp; On Schedule"/>
  </r>
  <r>
    <n v="55"/>
    <s v="North City Pure Water Pump Station"/>
    <s v="North City Pure Water Pump Station"/>
    <s v="B15140"/>
    <x v="2"/>
    <s v="Design Bid Build"/>
    <n v="13350922"/>
    <n v="17617144.999699999"/>
    <s v="FY19"/>
    <s v="Q3"/>
    <s v="FY21"/>
    <s v="Q3"/>
    <s v="On Schedule"/>
  </r>
  <r>
    <n v="56"/>
    <s v="Balboa Park Pipeline Repl Ph III (W)"/>
    <s v="Balboa Park Pipeline Repl Ph III (W)"/>
    <s v="B17141"/>
    <x v="2"/>
    <s v="Design Bid Build"/>
    <n v="3010000"/>
    <n v="5004135.2862"/>
    <s v="FY20"/>
    <s v="Q3"/>
    <s v="FY21"/>
    <s v="Q3"/>
    <s v="Added &amp; On Schedule"/>
  </r>
  <r>
    <n v="57"/>
    <s v="Sewer and AC Water Group 812 (S)"/>
    <s v="Sewer and AC Water Group 812 (S)"/>
    <s v="B00426"/>
    <x v="2"/>
    <s v="Design Bid Build"/>
    <n v="3047000"/>
    <n v="10953040.970000001"/>
    <s v="FY21"/>
    <s v="Q1"/>
    <s v="FY21"/>
    <s v="Q3"/>
    <s v="On Schedule"/>
  </r>
  <r>
    <n v="58"/>
    <s v="Sewer and AC Water Group 812 (W)"/>
    <s v="Sewer and AC Water Group 812 (W)"/>
    <s v="B17115"/>
    <x v="2"/>
    <s v="Design Bid Build"/>
    <n v="1916000"/>
    <n v="5724221.6781000001"/>
    <s v="FY21"/>
    <s v="Q1"/>
    <s v="FY21"/>
    <s v="Q3"/>
    <s v="On Schedule"/>
  </r>
  <r>
    <n v="59"/>
    <s v="PWP North City Pure Water Facility Pkg 2"/>
    <s v="PWP North City Pure Water Facility Pkg 2"/>
    <s v="B21058"/>
    <x v="2"/>
    <s v="Design Bid Build"/>
    <n v="356681930"/>
    <n v="456900000"/>
    <s v="FY21"/>
    <s v="Q1"/>
    <s v="FY21"/>
    <s v="Q3"/>
    <s v="Added &amp; On Schedule"/>
  </r>
  <r>
    <n v="60"/>
    <s v="PWP Morena Wastewater Pump Station"/>
    <s v="PWP Morena Wastewater Pump Station"/>
    <s v="B21061"/>
    <x v="2"/>
    <s v="Design Bid Build"/>
    <n v="95974999.439199999"/>
    <n v="126441656.43719999"/>
    <s v="FY21"/>
    <s v="Q2"/>
    <s v="FY21"/>
    <s v="Q3"/>
    <s v="Added &amp; On Schedule"/>
  </r>
  <r>
    <n v="61"/>
    <s v="Tierrasanta Pool Stairway Replacement"/>
    <s v="Tierrasanta Pool Stairway Replacement"/>
    <s v="B20115"/>
    <x v="5"/>
    <s v="Job Order Contract"/>
    <n v="222271"/>
    <n v="327000.25"/>
    <s v="FY20"/>
    <s v="Q3"/>
    <s v="FY21"/>
    <s v="Q3"/>
    <s v="On Schedule"/>
  </r>
  <r>
    <n v="62"/>
    <s v="Wellborn Street Storm Drain Emergency"/>
    <s v="Wellborn Street Storm Drain Emergency"/>
    <s v="B19101"/>
    <x v="3"/>
    <s v="Sole Source Emergency"/>
    <n v="47161.3"/>
    <n v="1857535.01"/>
    <s v="FY19"/>
    <s v="Q2"/>
    <s v="FY21"/>
    <s v="Q3"/>
    <s v="Added &amp; Awarded"/>
  </r>
  <r>
    <n v="63"/>
    <s v="Concrete Street Panel Repl - Coast Bl"/>
    <s v="Concrete Street Panel Repl - Coast Bl"/>
    <s v="B20046"/>
    <x v="3"/>
    <s v="Design Bid Build"/>
    <n v="829590.84848693898"/>
    <n v="1723479.9987000001"/>
    <s v="FY21"/>
    <s v="Q1"/>
    <s v="FY21"/>
    <s v="Q3"/>
    <s v="Awarded"/>
  </r>
  <r>
    <n v="64"/>
    <s v="Coast Cave SD Accelerated Replacement"/>
    <s v="Coast Cave SD Accelerated Replacement"/>
    <s v="B20076"/>
    <x v="3"/>
    <s v="Design Bid Build"/>
    <n v="223094.99945747299"/>
    <n v="389200"/>
    <s v="FY21"/>
    <s v="Q1"/>
    <s v="FY21"/>
    <s v="Q3"/>
    <s v="Awarded"/>
  </r>
  <r>
    <n v="65"/>
    <s v="Palm Avenue Storm Drain Replacement"/>
    <s v="Palm Avenue Storm Drain Replacement"/>
    <s v="B17163"/>
    <x v="3"/>
    <s v="Design Bid Build"/>
    <n v="288700"/>
    <n v="477380"/>
    <s v="FY20"/>
    <s v="Q4"/>
    <s v="FY21"/>
    <s v="Q3"/>
    <s v="On Schedule"/>
  </r>
  <r>
    <n v="66"/>
    <s v="ADA Curb Ramp Winder &amp; McKee"/>
    <s v="ADA Curb Ramp Winder &amp; McKee"/>
    <s v="B16108"/>
    <x v="3"/>
    <s v="Design Bid Build"/>
    <n v="310567"/>
    <n v="961799.99970000004"/>
    <s v="FY20"/>
    <s v="Q4"/>
    <s v="FY21"/>
    <s v="Q3"/>
    <s v="On Schedule"/>
  </r>
  <r>
    <n v="67"/>
    <s v="Mt Albertine Ave CMP SD Emergency"/>
    <s v="Mt Albertine Ave CMP SD Emergency"/>
    <s v="B21006"/>
    <x v="3"/>
    <s v="Emergency  (As-needed)"/>
    <n v="360000"/>
    <n v="549999.99930000002"/>
    <s v="FY21"/>
    <s v="Q2"/>
    <s v="FY21"/>
    <s v="Q3"/>
    <s v="Added &amp; On Schedule"/>
  </r>
  <r>
    <n v="68"/>
    <s v="Hillside Dr (SD Install/Resurf) Improv"/>
    <s v="Hillside Dr (SD Install/Resurf) Improv"/>
    <s v="B20151"/>
    <x v="3"/>
    <s v="Design Build"/>
    <n v="640000"/>
    <n v="849999.95750000002"/>
    <s v="FY21"/>
    <s v="Q1"/>
    <s v="FY21"/>
    <s v="Q3"/>
    <s v="Added &amp; On Schedule"/>
  </r>
  <r>
    <n v="69"/>
    <s v="Torrey Pines Fire Station"/>
    <s v="Torrey Pines Fire Station"/>
    <s v="S19003"/>
    <x v="0"/>
    <s v="Design Build"/>
    <n v="16010775"/>
    <n v="20555998.719099998"/>
    <s v="FY21"/>
    <s v="Q2"/>
    <s v="FY21"/>
    <s v="Q4"/>
    <s v="Added &amp; On Schedule"/>
  </r>
  <r>
    <n v="70"/>
    <s v="Chollas Crane Replacement"/>
    <s v="Chollas Crane Replacement"/>
    <s v="L14002.4"/>
    <x v="6"/>
    <s v="Design Bid Build"/>
    <n v="300000"/>
    <n v="554999.99950000003"/>
    <s v="FY21"/>
    <s v="Q2"/>
    <s v="FY21"/>
    <s v="Q4"/>
    <s v="On Schedule"/>
  </r>
  <r>
    <n v="71"/>
    <s v="Chollas Paint Booth"/>
    <s v="Chollas Paint Booth"/>
    <s v="L14002.5"/>
    <x v="6"/>
    <s v="Design Bid Build"/>
    <n v="303000"/>
    <n v="665999.99939999997"/>
    <s v="FY21"/>
    <s v="Q2"/>
    <s v="FY21"/>
    <s v="Q4"/>
    <s v="On Schedule"/>
  </r>
  <r>
    <n v="72"/>
    <s v="Pacific Highlands Ranch Branch Library"/>
    <s v="Pacific Highlands Ranch Branch Library"/>
    <s v="S14023"/>
    <x v="7"/>
    <s v="Design Bid Build"/>
    <n v="17443915"/>
    <n v="26164178"/>
    <s v="FY21"/>
    <s v="Q3"/>
    <s v="FY21"/>
    <s v="Q4"/>
    <s v="On Schedule"/>
  </r>
  <r>
    <n v="73"/>
    <s v="Point Loma Library Chiller Replacement"/>
    <s v="Point Loma Library Chiller Replacement"/>
    <s v="B19203"/>
    <x v="7"/>
    <s v="Job Order Contract"/>
    <n v="175171.99919999999"/>
    <n v="429999.99910000002"/>
    <s v="FY21"/>
    <s v="Q3"/>
    <s v="FY21"/>
    <s v="Q4"/>
    <s v="Added &amp; On Schedule"/>
  </r>
  <r>
    <n v="74"/>
    <s v="SCRIPPS MIRAMAR RANCH LIB"/>
    <s v="SCRIPPS MIRAMAR RANCH LIB"/>
    <s v="S00811"/>
    <x v="7"/>
    <s v="Design Bid Build"/>
    <n v="4270000"/>
    <n v="6076377.1096999999"/>
    <s v="FY21"/>
    <s v="Q3"/>
    <s v="FY21"/>
    <s v="Q4"/>
    <s v="On Schedule"/>
  </r>
  <r>
    <n v="75"/>
    <s v="Tecolote North Parking Lot Improvements"/>
    <s v="Tecolote North Parking Lot Improvements"/>
    <s v="B18231"/>
    <x v="1"/>
    <s v="Design Bid Build"/>
    <n v="706160"/>
    <n v="868999.99939999997"/>
    <s v="FY21"/>
    <s v="Q2"/>
    <s v="FY21"/>
    <s v="Q4"/>
    <s v="On Schedule"/>
  </r>
  <r>
    <n v="76"/>
    <s v="Tecolote North Comfort Station Imp"/>
    <s v="Tecolote North Comfort Station Imp"/>
    <s v="B18233"/>
    <x v="1"/>
    <s v="Design Bid Build"/>
    <n v="1639422"/>
    <n v="1962999.9990000001"/>
    <s v="FY21"/>
    <s v="Q2"/>
    <s v="FY21"/>
    <s v="Q4"/>
    <s v="On Schedule"/>
  </r>
  <r>
    <n v="77"/>
    <s v="Tecolote South Playground Improvements"/>
    <s v="Tecolote South Playground Improvements"/>
    <s v="B19016"/>
    <x v="1"/>
    <s v="Design Bid Build"/>
    <n v="2537976"/>
    <n v="3026999.9983999999"/>
    <s v="FY21"/>
    <s v="Q2"/>
    <s v="FY21"/>
    <s v="Q4"/>
    <s v="On Schedule"/>
  </r>
  <r>
    <n v="78"/>
    <s v="Tecolote North Playground Improvements"/>
    <s v="Tecolote North Playground Improvements"/>
    <s v="B18232"/>
    <x v="1"/>
    <s v="Design Bid Build"/>
    <n v="1469984"/>
    <n v="2964000"/>
    <s v="FY21"/>
    <s v="Q2"/>
    <s v="FY21"/>
    <s v="Q4"/>
    <s v="On Schedule"/>
  </r>
  <r>
    <n v="79"/>
    <s v="Tecolote South Comfort Station Imp"/>
    <s v="Tecolote South Comfort Station Imp"/>
    <s v="B19015"/>
    <x v="1"/>
    <s v="Design Bid Build"/>
    <n v="1608085"/>
    <n v="1930999.9987999999"/>
    <s v="FY21"/>
    <s v="Q2"/>
    <s v="FY21"/>
    <s v="Q4"/>
    <s v="On Schedule"/>
  </r>
  <r>
    <n v="80"/>
    <s v="Sherman Heights Com Center Playground"/>
    <s v="Sherman Heights Com Center Playground"/>
    <s v="B18006"/>
    <x v="1"/>
    <s v="Design Bid Build"/>
    <n v="350000"/>
    <n v="697471.24860000005"/>
    <s v="FY20"/>
    <s v="Q1"/>
    <s v="FY21"/>
    <s v="Q4"/>
    <s v="On Schedule"/>
  </r>
  <r>
    <n v="81"/>
    <s v="Dennery Ranch Neighborhood Park"/>
    <s v="Dennery Ranch Neighborhood Park"/>
    <s v="S00636"/>
    <x v="1"/>
    <s v="Agency/ Developer Managed Built - City Paid"/>
    <n v="5069999.9923999999"/>
    <n v="15099999.1702"/>
    <s v="FY19"/>
    <s v="Q2"/>
    <s v="FY21"/>
    <s v="Q4"/>
    <s v="Added &amp; On Schedule"/>
  </r>
  <r>
    <n v="82"/>
    <s v="Salk Neighborhood Park &amp; Joint Use Devel"/>
    <s v="Salk Neighborhood Park &amp; Joint Use Devel"/>
    <s v="S14007"/>
    <x v="1"/>
    <s v="Design Bid Build"/>
    <n v="5576686"/>
    <n v="7237278.2539999997"/>
    <s v="FY21"/>
    <s v="Q3"/>
    <s v="FY21"/>
    <s v="Q4"/>
    <s v="On Schedule"/>
  </r>
  <r>
    <n v="83"/>
    <s v="Chollas Lake Electrical Upgrade"/>
    <s v="Chollas Lake Electrical Upgrade"/>
    <s v="L18001.1"/>
    <x v="1"/>
    <s v="Design Bid Build"/>
    <n v="424000"/>
    <n v="850000"/>
    <s v="FY21"/>
    <s v="Q4"/>
    <s v="FY21"/>
    <s v="Q4"/>
    <s v="Added &amp; On Schedule"/>
  </r>
  <r>
    <n v="84"/>
    <s v="Mountain View Sports Courts"/>
    <s v="Mountain View Sports Courts"/>
    <s v="B18192"/>
    <x v="1"/>
    <s v="Job Order Contract"/>
    <n v="546000"/>
    <n v="1079999.9998000001"/>
    <s v="FY21"/>
    <s v="Q3"/>
    <s v="FY21"/>
    <s v="Q4"/>
    <s v="Added &amp; On Schedule"/>
  </r>
  <r>
    <n v="85"/>
    <s v="La Paz Mini Park"/>
    <s v="La Paz Mini Park"/>
    <s v="S11103"/>
    <x v="1"/>
    <s v="Design Bid Build"/>
    <n v="1502338"/>
    <n v="2602840"/>
    <s v="FY21"/>
    <s v="Q2"/>
    <s v="FY21"/>
    <s v="Q4"/>
    <s v="On Schedule"/>
  </r>
  <r>
    <n v="86"/>
    <s v="Talmadge Traffic Calming Infrastructure"/>
    <s v="Talmadge Traffic Calming Infrastructure"/>
    <s v="S17001"/>
    <x v="1"/>
    <s v="Design Bid Build"/>
    <n v="173937.99975811099"/>
    <n v="309999.99900000001"/>
    <s v="FY21"/>
    <s v="Q3"/>
    <s v="FY21"/>
    <s v="Q4"/>
    <s v="On Schedule"/>
  </r>
  <r>
    <n v="87"/>
    <s v="Santa Clara Playground Improvements"/>
    <s v="Santa Clara Playground Improvements"/>
    <s v="B19029"/>
    <x v="1"/>
    <s v="Design Bid Build"/>
    <n v="1377008.99484792"/>
    <n v="1960000"/>
    <s v="FY21"/>
    <s v="Q3"/>
    <s v="FY21"/>
    <s v="Q4"/>
    <s v="On Schedule"/>
  </r>
  <r>
    <n v="88"/>
    <s v="Santa Clara Comfort Station Improvements"/>
    <s v="Santa Clara Comfort Station Improvements"/>
    <s v="B19032"/>
    <x v="1"/>
    <s v="Design Bid Build"/>
    <n v="506136.99892531999"/>
    <n v="750000"/>
    <s v="FY21"/>
    <s v="Q3"/>
    <s v="FY21"/>
    <s v="Q4"/>
    <s v="On Schedule"/>
  </r>
  <r>
    <n v="89"/>
    <s v="Wangenheim Joint Use Facility"/>
    <s v="Wangenheim Joint Use Facility"/>
    <s v="S15007"/>
    <x v="1"/>
    <s v="Design Bid Build"/>
    <n v="6386395.9986495702"/>
    <n v="9517666.9916999992"/>
    <s v="FY21"/>
    <s v="Q2"/>
    <s v="FY21"/>
    <s v="Q4"/>
    <s v="On Schedule"/>
  </r>
  <r>
    <n v="90"/>
    <s v="North City Pure Water Pipeline"/>
    <s v="North City Pure Water Pipeline"/>
    <s v="B16035"/>
    <x v="2"/>
    <s v="Design Bid Build"/>
    <n v="87680000"/>
    <n v="102239038.993"/>
    <s v="FY21"/>
    <s v="Q2"/>
    <s v="FY21"/>
    <s v="Q4"/>
    <s v="On Schedule"/>
  </r>
  <r>
    <n v="91"/>
    <s v="Bay Ho Improv 1 (S)"/>
    <s v="Bay Ho Improv 1 (S)"/>
    <s v="B19088"/>
    <x v="2"/>
    <s v="Design Bid Build"/>
    <n v="5208400"/>
    <n v="7024799.9859999996"/>
    <s v="FY21"/>
    <s v="Q2"/>
    <s v="FY21"/>
    <s v="Q4"/>
    <s v="On Schedule"/>
  </r>
  <r>
    <n v="92"/>
    <s v="Balboa Park Pipeline Repl Ph III (S)"/>
    <s v="Balboa Park Pipeline Repl Ph III (S)"/>
    <s v="B17134"/>
    <x v="2"/>
    <s v="Design Bid Build"/>
    <n v="1213000"/>
    <n v="2093499.6188999999"/>
    <s v="FY20"/>
    <s v="Q3"/>
    <s v="FY21"/>
    <s v="Q4"/>
    <s v="Added &amp; On Schedule"/>
  </r>
  <r>
    <n v="93"/>
    <s v="Morena Improv 3 (W)"/>
    <s v="Morena Improv 3 (W)"/>
    <s v="B21056"/>
    <x v="2"/>
    <s v="Design Build"/>
    <n v="549999.99739999999"/>
    <n v="797499.99730000005"/>
    <s v="FY21"/>
    <s v="Q4"/>
    <s v="FY21"/>
    <s v="Q4"/>
    <s v="Added &amp; On Schedule"/>
  </r>
  <r>
    <n v="94"/>
    <s v="Morena Improv 3 (S)"/>
    <s v="Morena Improv 3 (S)"/>
    <s v="B21064"/>
    <x v="2"/>
    <s v="Design Build"/>
    <n v="549999.99739999999"/>
    <n v="797499.99730000005"/>
    <s v="FY21"/>
    <s v="Q4"/>
    <s v="FY21"/>
    <s v="Q4"/>
    <s v="Added &amp; On Schedule"/>
  </r>
  <r>
    <n v="95"/>
    <s v="Water &amp; Sewer Group 965 (S)"/>
    <s v="Water &amp; Sewer Group 965 (S)"/>
    <s v="B12048"/>
    <x v="2"/>
    <s v="Design Bid Build"/>
    <n v="1855399.9944994701"/>
    <n v="2932599.9942000001"/>
    <s v="FY21"/>
    <s v="Q3"/>
    <s v="FY21"/>
    <s v="Q4"/>
    <s v="On Schedule"/>
  </r>
  <r>
    <n v="96"/>
    <s v="Water &amp; Sewer Group 965 (W)"/>
    <s v="Water &amp; Sewer Group 965 (W)"/>
    <s v="B12057"/>
    <x v="2"/>
    <s v="Design Bid Build"/>
    <n v="1769499.99126138"/>
    <n v="2934599.9909999999"/>
    <s v="FY21"/>
    <s v="Q3"/>
    <s v="FY21"/>
    <s v="Q4"/>
    <s v="On Schedule"/>
  </r>
  <r>
    <n v="97"/>
    <s v="Sewer Group 843"/>
    <s v="Sewer Group 843"/>
    <s v="B17189"/>
    <x v="2"/>
    <s v="Design Bid Build"/>
    <n v="6127389"/>
    <n v="8889923.5818000007"/>
    <s v="FY21"/>
    <s v="Q3"/>
    <s v="FY21"/>
    <s v="Q4"/>
    <s v="On Schedule"/>
  </r>
  <r>
    <n v="98"/>
    <s v="NCPWF Influent Pump Station and Pipeline"/>
    <s v="NCPWF Influent Pump Station and Pipeline"/>
    <s v="B16140"/>
    <x v="2"/>
    <s v="Design Bid Build"/>
    <n v="29218851"/>
    <n v="38413733.995499998"/>
    <s v="FY21"/>
    <s v="Q2"/>
    <s v="FY21"/>
    <s v="Q4"/>
    <s v="Added &amp; On Schedule"/>
  </r>
  <r>
    <n v="99"/>
    <s v="NCWRP Improvements to 30 MGD"/>
    <s v="NCWRP Improvements to 30 MGD"/>
    <s v="S17012"/>
    <x v="2"/>
    <s v="Design Bid Build"/>
    <n v="26449499.174800001"/>
    <n v="32998711.174699999"/>
    <s v="FY21"/>
    <s v="Q2"/>
    <s v="FY21"/>
    <s v="Q4"/>
    <s v="Added &amp; On Schedule"/>
  </r>
  <r>
    <n v="100"/>
    <s v="PWP North City Water Rec Plant Expansion"/>
    <s v="PWP North City Water Rec Plant Expansion"/>
    <s v="B21060"/>
    <x v="2"/>
    <s v="Design Bid Build"/>
    <n v="148291500"/>
    <n v="192778950"/>
    <s v="FY21"/>
    <s v="Q2"/>
    <s v="FY21"/>
    <s v="Q4"/>
    <s v="Added &amp; On Schedule"/>
  </r>
  <r>
    <n v="101"/>
    <s v="AC Water &amp; Sewer Group 1051 (W)"/>
    <s v="AC Water &amp; Sewer Group 1051 (W)"/>
    <s v="B18091"/>
    <x v="2"/>
    <s v="Design Bid Build"/>
    <n v="776299.99620671605"/>
    <n v="1004599.9962000001"/>
    <s v="FY21"/>
    <s v="Q2"/>
    <s v="FY21"/>
    <s v="Q4"/>
    <s v="On Schedule"/>
  </r>
  <r>
    <n v="102"/>
    <s v="AC Water &amp; Sewer Group 1051 (S)"/>
    <s v="AC Water &amp; Sewer Group 1051 (S)"/>
    <s v="B18098"/>
    <x v="2"/>
    <s v="Design Bid Build"/>
    <n v="3136599.9908040599"/>
    <n v="4059099.9907999998"/>
    <s v="FY21"/>
    <s v="Q2"/>
    <s v="FY21"/>
    <s v="Q4"/>
    <s v="On Schedule"/>
  </r>
  <r>
    <n v="103"/>
    <s v="Sewer Rehab 1051A"/>
    <s v="Sewer Rehab 1051A"/>
    <s v="B19145"/>
    <x v="2"/>
    <s v="Design Bid Build"/>
    <n v="126199.999383341"/>
    <n v="178199.9993"/>
    <s v="FY21"/>
    <s v="Q2"/>
    <s v="FY21"/>
    <s v="Q4"/>
    <s v="On Schedule"/>
  </r>
  <r>
    <n v="104"/>
    <s v="Sewer &amp; AC Water Group 763 (S)"/>
    <s v="Sewer &amp; AC Water Group 763 (S)"/>
    <s v="B00374"/>
    <x v="2"/>
    <s v="Design Bid Build"/>
    <n v="8986036.0600000005"/>
    <n v="10611812.978399999"/>
    <s v="FY21"/>
    <s v="Q1"/>
    <s v="FY21"/>
    <s v="Q4"/>
    <s v="On Schedule"/>
  </r>
  <r>
    <n v="105"/>
    <s v="Sewer and AC Water Group 763 (W)"/>
    <s v="Sewer and AC Water Group 763 (W)"/>
    <s v="B17116"/>
    <x v="2"/>
    <s v="Design Bid Build"/>
    <n v="1972544.5"/>
    <n v="2305317.9961000001"/>
    <s v="FY21"/>
    <s v="Q1"/>
    <s v="FY21"/>
    <s v="Q4"/>
    <s v="On Schedule"/>
  </r>
  <r>
    <n v="106"/>
    <s v="Talmadge AC Water Main Replacement"/>
    <s v="Talmadge AC Water Main Replacement"/>
    <s v="B18197"/>
    <x v="2"/>
    <s v="Design Bid Build"/>
    <n v="814100"/>
    <n v="2138080.9999000002"/>
    <s v="FY21"/>
    <s v="Q3"/>
    <s v="FY21"/>
    <s v="Q4"/>
    <s v="On Schedule"/>
  </r>
  <r>
    <n v="107"/>
    <s v="AC Water &amp; Sewer Group 1036 (S)"/>
    <s v="AC Water &amp; Sewer Group 1036 (S)"/>
    <s v="B18123"/>
    <x v="2"/>
    <s v="Design Bid Build"/>
    <n v="525900"/>
    <n v="652800"/>
    <s v="FY21"/>
    <s v="Q3"/>
    <s v="FY21"/>
    <s v="Q4"/>
    <s v="On Schedule"/>
  </r>
  <r>
    <n v="108"/>
    <s v="Balboa Park Pipeline Repl Ph II (S)"/>
    <s v="Balboa Park Pipeline Repl Ph II (S)"/>
    <s v="B17133"/>
    <x v="2"/>
    <s v="Design Bid Build"/>
    <n v="1851999.9978954501"/>
    <n v="1730068.9994999999"/>
    <s v="FY21"/>
    <s v="Q3"/>
    <s v="FY21"/>
    <s v="Q4"/>
    <s v="On Schedule"/>
  </r>
  <r>
    <n v="109"/>
    <s v="Balboa Park Pipeline Repl Phase II (W)"/>
    <s v="Balboa Park Pipeline Repl Phase II (W)"/>
    <s v="B17140"/>
    <x v="2"/>
    <s v="Design Bid Build"/>
    <n v="3789999.9956931798"/>
    <n v="8582379.9988000002"/>
    <s v="FY21"/>
    <s v="Q3"/>
    <s v="FY21"/>
    <s v="Q4"/>
    <s v="On Schedule"/>
  </r>
  <r>
    <n v="110"/>
    <s v="Alvarado TS Water Main Relocations"/>
    <s v="Alvarado TS Water Main Relocations"/>
    <s v="B18104"/>
    <x v="2"/>
    <s v="Design Bid Build"/>
    <n v="9999999.9134090897"/>
    <n v="10438399.912799999"/>
    <s v="FY20"/>
    <s v="Q3"/>
    <s v="FY21"/>
    <s v="Q4"/>
    <s v="On Schedule"/>
  </r>
  <r>
    <n v="111"/>
    <s v="Alvarado Trunk Sewer Phase IV"/>
    <s v="Alvarado Trunk Sewer Phase IV"/>
    <s v="S15019"/>
    <x v="2"/>
    <s v="Design Bid Build"/>
    <n v="54999999.949000001"/>
    <n v="66999999.726000004"/>
    <s v="FY20"/>
    <s v="Q3"/>
    <s v="FY21"/>
    <s v="Q4"/>
    <s v="On Schedule"/>
  </r>
  <r>
    <n v="112"/>
    <s v="MBC Equipment Upgrades"/>
    <s v="MBC Equipment Upgrades"/>
    <s v="S17013"/>
    <x v="2"/>
    <s v="Design Bid Build"/>
    <n v="35400000"/>
    <n v="45503972"/>
    <s v="FY21"/>
    <s v="Q3"/>
    <s v="FY21"/>
    <s v="Q4"/>
    <s v="Added &amp; On Schedule"/>
  </r>
  <r>
    <n v="113"/>
    <s v="San Diego NC-MBC Improvements"/>
    <s v="San Diego NC-MBC Improvements"/>
    <s v="B17006"/>
    <x v="2"/>
    <s v="Design Bid Build"/>
    <n v="2484300"/>
    <n v="3854178"/>
    <s v="FY21"/>
    <s v="Q3"/>
    <s v="FY21"/>
    <s v="Q4"/>
    <s v="Added &amp; On Schedule"/>
  </r>
  <r>
    <n v="114"/>
    <s v="Alvarado 2nd Extension Pipeline"/>
    <s v="Alvarado 2nd Extension Pipeline"/>
    <s v="S12013"/>
    <x v="2"/>
    <s v="Design Bid Build"/>
    <n v="65209999.967395"/>
    <n v="125000000.05"/>
    <s v="FY21"/>
    <s v="Q3"/>
    <s v="FY21"/>
    <s v="Q4"/>
    <s v="On Schedule"/>
  </r>
  <r>
    <n v="115"/>
    <s v="Accelerated MH Referral Group 1"/>
    <s v="Accelerated MH Referral Group 1"/>
    <s v="B19097"/>
    <x v="2"/>
    <s v="Design Bid Build"/>
    <n v="515000"/>
    <n v="741979.99990000005"/>
    <s v="FY21"/>
    <s v="Q3"/>
    <s v="FY21"/>
    <s v="Q4"/>
    <s v="On Schedule"/>
  </r>
  <r>
    <n v="116"/>
    <s v="AC Water and Sewer Group 1052A (W)"/>
    <s v="AC Water and Sewer Group 1052A (W)"/>
    <s v="B19166"/>
    <x v="2"/>
    <s v="Multiple Award Construction Contract"/>
    <n v="3502400"/>
    <n v="5182899.8967000004"/>
    <s v="FY21"/>
    <s v="Q3"/>
    <s v="FY21"/>
    <s v="Q4"/>
    <s v="On Schedule"/>
  </r>
  <r>
    <n v="117"/>
    <s v="AC Water &amp; Sewer Group 1052A (S)"/>
    <s v="AC Water &amp; Sewer Group 1052A (S)"/>
    <s v="B19169"/>
    <x v="2"/>
    <s v="Multiple Award Construction Contract"/>
    <n v="1923000"/>
    <n v="2814099.9434000002"/>
    <s v="FY21"/>
    <s v="Q3"/>
    <s v="FY21"/>
    <s v="Q4"/>
    <s v="On Schedule"/>
  </r>
  <r>
    <n v="118"/>
    <s v="North City Pure Water Subaqueous Pipeline"/>
    <s v="North City Pure Water Subaqueous Pipeline"/>
    <s v="B16035.1"/>
    <x v="2"/>
    <s v="Design Bid Build"/>
    <n v="5270000"/>
    <n v="7000000"/>
    <s v="FY21"/>
    <s v="Q2"/>
    <s v="FY21"/>
    <s v="Q4"/>
    <s v="On Schedule"/>
  </r>
  <r>
    <n v="119"/>
    <s v="ADA S/W Group 3E W Point Loma"/>
    <s v="ADA S/W Group 3E W Point Loma"/>
    <s v="B16100"/>
    <x v="3"/>
    <s v="Design Bid Build"/>
    <n v="538000"/>
    <n v="1339501.9997"/>
    <s v="FY21"/>
    <s v="Q1"/>
    <s v="FY21"/>
    <s v="Q4"/>
    <s v="On Schedule"/>
  </r>
  <r>
    <n v="120"/>
    <s v="Block 1M1 UUP (La Jolla)"/>
    <s v="Block 1M1 UUP (La Jolla)"/>
    <s v="B15084"/>
    <x v="3"/>
    <s v="Job Order Contract"/>
    <n v="252450"/>
    <n v="397000"/>
    <s v="FY21"/>
    <s v="Q3"/>
    <s v="FY21"/>
    <s v="Q4"/>
    <s v="On Schedule"/>
  </r>
  <r>
    <n v="121"/>
    <s v="District 1 Block 1-J UUD"/>
    <s v="District 1 Block 1-J UUD"/>
    <s v="B00836"/>
    <x v="3"/>
    <s v="Job Order Contract"/>
    <n v="695617.7"/>
    <n v="1044617.7"/>
    <s v="FY20"/>
    <s v="Q3"/>
    <s v="FY21"/>
    <s v="Q4"/>
    <s v="On Schedule"/>
  </r>
  <r>
    <n v="122"/>
    <s v="University Avenue Mobility"/>
    <s v="University Avenue Mobility"/>
    <s v="S00915"/>
    <x v="3"/>
    <s v="Design Bid Build"/>
    <n v="5974533"/>
    <n v="9557310.2813000008"/>
    <s v="FY21"/>
    <s v="Q2"/>
    <s v="FY21"/>
    <s v="Q4"/>
    <s v="On Schedule"/>
  </r>
  <r>
    <n v="123"/>
    <s v="Citywide Street Lights Group 1801"/>
    <s v="Citywide Street Lights Group 1801"/>
    <s v="B18012"/>
    <x v="3"/>
    <s v="Design Bid Build"/>
    <n v="120000"/>
    <n v="207238"/>
    <s v="FY21"/>
    <s v="Q3"/>
    <s v="FY21"/>
    <s v="Q4"/>
    <s v="Added &amp; On Schedule"/>
  </r>
  <r>
    <n v="124"/>
    <s v="Asphalt Resurfacing Group 1901"/>
    <s v="Asphalt Resurfacing Group 1901"/>
    <s v="B18134"/>
    <x v="3"/>
    <s v="Design Bid Build"/>
    <n v="9746100"/>
    <n v="10486046.059800001"/>
    <s v="FY21"/>
    <s v="Q3"/>
    <s v="FY21"/>
    <s v="Q4"/>
    <s v="On Schedule"/>
  </r>
  <r>
    <n v="125"/>
    <s v="Governor Dr @ Lakewood St Traffic Signal"/>
    <s v="Governor Dr @ Lakewood St Traffic Signal"/>
    <s v="B17016"/>
    <x v="3"/>
    <s v="Design Bid Build"/>
    <n v="275700"/>
    <n v="460000"/>
    <s v="FY21"/>
    <s v="Q3"/>
    <s v="FY21"/>
    <s v="Q4"/>
    <s v="Added &amp; On Schedule"/>
  </r>
  <r>
    <n v="126"/>
    <s v="Adams Ave (1620) Storm Drain Replacement"/>
    <s v="Adams Ave (1620) Storm Drain Replacement"/>
    <s v="B13102"/>
    <x v="3"/>
    <s v="Design Bid Build"/>
    <n v="499999.98320000002"/>
    <n v="1148933.2168000001"/>
    <s v="FY21"/>
    <s v="Q3"/>
    <s v="FY21"/>
    <s v="Q4"/>
    <s v="On Schedule"/>
  </r>
  <r>
    <n v="127"/>
    <s v="Highland &amp; Monroe Aves Storm Drain Repl"/>
    <s v="Highland &amp; Monroe Aves Storm Drain Repl"/>
    <s v="B12096"/>
    <x v="3"/>
    <s v="Design Bid Build"/>
    <n v="1585999.9739999999"/>
    <n v="2662515.8982000002"/>
    <s v="FY21"/>
    <s v="Q3"/>
    <s v="FY21"/>
    <s v="Q4"/>
    <s v="Added &amp; On Schedule"/>
  </r>
  <r>
    <n v="128"/>
    <s v="Block 3DD (Adams North) SL UU908"/>
    <s v="Block 3DD (Adams North) SL UU908"/>
    <s v="B20050"/>
    <x v="3"/>
    <s v="To Be Determined"/>
    <n v="294812.79859999998"/>
    <n v="859412.79859999998"/>
    <s v="FY21"/>
    <s v="Q4"/>
    <s v="FY21"/>
    <s v="Q4"/>
    <s v="Added &amp; On Schedule"/>
  </r>
  <r>
    <n v="129"/>
    <s v="Thermal Ave-Donax Av to Palm Ave Sidwlk"/>
    <s v="Thermal Ave-Donax Av to Palm Ave Sidwlk"/>
    <s v="B18157"/>
    <x v="3"/>
    <s v="Design Bid Build"/>
    <n v="1270300"/>
    <n v="1609099.9998000001"/>
    <s v="FY21"/>
    <s v="Q4"/>
    <s v="FY21"/>
    <s v="Q4"/>
    <s v="On Schedule"/>
  </r>
  <r>
    <n v="130"/>
    <s v="Asphalt Resurfacing Group 1902"/>
    <s v="Asphalt Resurfacing Group 1902"/>
    <s v="B18135"/>
    <x v="3"/>
    <s v="Design Bid Build"/>
    <n v="2552801.1363624507"/>
    <n v="3003295.4545440595"/>
    <s v="FY21"/>
    <s v="Q3"/>
    <s v="FY21"/>
    <s v="Q4"/>
    <s v="On Schedul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27A0D-9C43-40F1-895E-9B4CA2B6E744}" name="PivotTable1" cacheId="0" applyNumberFormats="0" applyBorderFormats="0" applyFontFormats="0" applyPatternFormats="0" applyAlignmentFormats="0" applyWidthHeightFormats="1" dataCaption="Values" grandTotalCaption="FY 2021 Total" updatedVersion="6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3">
    <pivotField showAll="0"/>
    <pivotField showAll="0"/>
    <pivotField showAll="0"/>
    <pivotField showAll="0"/>
    <pivotField axis="axisRow" showAll="0">
      <items count="12">
        <item m="1" x="10"/>
        <item x="4"/>
        <item x="0"/>
        <item x="6"/>
        <item x="7"/>
        <item x="1"/>
        <item x="2"/>
        <item m="1" x="9"/>
        <item x="5"/>
        <item x="3"/>
        <item m="1" x="8"/>
        <item t="default"/>
      </items>
    </pivotField>
    <pivotField showAll="0"/>
    <pivotField dataField="1" numFmtId="164" showAll="0"/>
    <pivotField dataField="1" numFmtId="164" showAll="0"/>
    <pivotField showAll="0"/>
    <pivotField showAll="0"/>
    <pivotField showAll="0"/>
    <pivotField showAll="0"/>
    <pivotField showAll="0"/>
  </pivotFields>
  <rowFields count="1">
    <field x="4"/>
  </rowFields>
  <rowItems count="9"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0" baseItem="0"/>
    <dataField name="Estimated Total Project Cost" fld="7" baseField="0" baseItem="0"/>
  </dataFields>
  <formats count="1">
    <format dxfId="115">
      <pivotArea outline="0" collapsedLevelsAreSubtotals="1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7A5F72-9973-48A7-94DD-40BA99867949}" name="FY21_Published2" displayName="FY21_Published2" ref="A1:M131" totalsRowShown="0" headerRowDxfId="134" dataDxfId="133" tableBorderDxfId="132" totalsRowBorderDxfId="131">
  <autoFilter ref="A1:M131" xr:uid="{00000000-0009-0000-0100-000001000000}"/>
  <tableColumns count="13">
    <tableColumn id="2" xr3:uid="{CC668747-2797-452C-9F98-86B5250D02F9}" name="Line Number" dataDxfId="130" totalsRowDxfId="129"/>
    <tableColumn id="17" xr3:uid="{52BAA585-20F6-427D-BC94-D7F6CF009D1E}" name="Project Name" dataDxfId="128" totalsRowDxfId="127">
      <calculatedColumnFormula>HYPERLINK("http://dpcrcdotnetprod.sannet.gov:255/CIPDetail.aspx?ID="&amp;FY21_Published2[[#This Row],[Project Number]],C2)</calculatedColumnFormula>
    </tableColumn>
    <tableColumn id="4" xr3:uid="{44248ACE-870D-4E2F-9535-57D46CFA0E5D}" name="Project Name (Text)" dataDxfId="126"/>
    <tableColumn id="3" xr3:uid="{4222FF6A-E554-4207-BB77-17D24B7E7A24}" name="Project Number" dataDxfId="125"/>
    <tableColumn id="16" xr3:uid="{C4DA0835-8196-4BC2-B7E3-0E3E1D6D4AB3}" name="Asset Managing Department" dataDxfId="124"/>
    <tableColumn id="5" xr3:uid="{540CC86D-1B06-4245-8A9E-37B07243F4BC}" name="Contract Type" dataDxfId="123"/>
    <tableColumn id="8" xr3:uid="{94E8BE1F-6B4C-4B17-97B6-B1CD28FFCCE7}" name="Estimated Total Contract Cost ($)" dataDxfId="122"/>
    <tableColumn id="9" xr3:uid="{76693046-8E19-4D55-86B9-1D9AE6547693}" name="Estimated Total Project Cost ($)" dataDxfId="121"/>
    <tableColumn id="14" xr3:uid="{30CC29D8-07F8-4DCF-8E51-B674760F69DC}" name="Fiscal Year Advertising" dataDxfId="120"/>
    <tableColumn id="15" xr3:uid="{B36E70E7-9E59-45A6-B34D-D4275BBBE9DE}" name="Quarter Advertising" dataDxfId="119"/>
    <tableColumn id="12" xr3:uid="{59B2F6BB-486A-4D2D-8FAF-F385AEE16397}" name="Fiscal Year Awarding" dataDxfId="118"/>
    <tableColumn id="13" xr3:uid="{23B79632-C70B-46FB-BDD9-E3A953F6ADB0}" name="Quarter Awarding" dataDxfId="117"/>
    <tableColumn id="1" xr3:uid="{56828BEF-778E-4296-847F-4308F36B5A12}" name="Status of Award" dataDxfId="116">
      <calculatedColumnFormula>_xlfn.XLOOKUP(FY21_Published2[[#This Row],[Project Number]],[1]Sheet1!$A:$A,[1]Sheet1!$N:$N)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43" totalsRowShown="0" headerRowDxfId="111" headerRowBorderDxfId="110" tableBorderDxfId="109">
  <autoFilter ref="A1:D143" xr:uid="{00000000-0009-0000-0100-000002000000}">
    <filterColumn colId="2">
      <filters>
        <filter val="No"/>
      </filters>
    </filterColumn>
  </autoFilter>
  <tableColumns count="4">
    <tableColumn id="1" xr3:uid="{00000000-0010-0000-0100-000001000000}" name="Project Number"/>
    <tableColumn id="2" xr3:uid="{00000000-0010-0000-0100-000002000000}" name="Project Name" dataDxfId="108"/>
    <tableColumn id="3" xr3:uid="{00000000-0010-0000-0100-000003000000}" name="Not on website">
      <calculatedColumnFormula>IF(IFERROR(VLOOKUP(Table2[[#This Row],[Project Number]],#REF!,1,0),"No")="No","No","Yes")</calculatedColumnFormula>
    </tableColumn>
    <tableColumn id="4" xr3:uid="{00000000-0010-0000-0100-000004000000}" name="Column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FY20_Published36" displayName="FY20_Published36" ref="A1:P140" totalsRowShown="0" headerRowDxfId="75" dataDxfId="74" tableBorderDxfId="73" totalsRowBorderDxfId="72">
  <autoFilter ref="A1:P140" xr:uid="{00000000-0009-0000-0100-000005000000}"/>
  <sortState xmlns:xlrd2="http://schemas.microsoft.com/office/spreadsheetml/2017/richdata2" ref="A2:P140">
    <sortCondition ref="J1:J140"/>
  </sortState>
  <tableColumns count="16">
    <tableColumn id="4" xr3:uid="{00000000-0010-0000-0200-000004000000}" name="Project Number" dataDxfId="71" dataCellStyle="Normal 2"/>
    <tableColumn id="2" xr3:uid="{00000000-0010-0000-0200-000002000000}" name="Project Name (Text)" dataDxfId="70"/>
    <tableColumn id="16" xr3:uid="{00000000-0010-0000-0200-000010000000}" name="Asset Managing Department" dataDxfId="69" dataCellStyle="Normal 2"/>
    <tableColumn id="5" xr3:uid="{00000000-0010-0000-0200-000005000000}" name="Contract Type" dataDxfId="68" dataCellStyle="Normal 2"/>
    <tableColumn id="8" xr3:uid="{00000000-0010-0000-0200-000008000000}" name="Estimated Total Contract Cost ($)" dataDxfId="67" dataCellStyle="Normal 2"/>
    <tableColumn id="9" xr3:uid="{00000000-0010-0000-0200-000009000000}" name="Estimated Total Project Cost ($)" dataDxfId="66" dataCellStyle="Normal 2"/>
    <tableColumn id="3" xr3:uid="{00000000-0010-0000-0200-000003000000}" name="Contract Bid - Start (5010)" dataDxfId="65" dataCellStyle="Normal 2"/>
    <tableColumn id="14" xr3:uid="{00000000-0010-0000-0200-00000E000000}" name="Fiscal Year Advertising" dataDxfId="64">
      <calculatedColumnFormula>"FY"&amp;RIGHT(YEAR(DATE(YEAR(G2),MONTH(G2)+(7-1),1)),2)</calculatedColumnFormula>
    </tableColumn>
    <tableColumn id="15" xr3:uid="{00000000-0010-0000-0200-00000F000000}" name="Quarter Advertising" dataDxfId="63">
      <calculatedColumnFormula>"Q"&amp;CHOOSE(MONTH(FY20_Published36[[#This Row],[Contract Bid - Start (5010)]]),3,3,3,4,4,4,1,1,1,2,2,2)</calculatedColumnFormula>
    </tableColumn>
    <tableColumn id="6" xr3:uid="{00000000-0010-0000-0200-000006000000}" name="LNTP (6010)" dataDxfId="62" dataCellStyle="Normal 2"/>
    <tableColumn id="12" xr3:uid="{00000000-0010-0000-0200-00000C000000}" name="Fiscal Year Awarding" dataDxfId="61">
      <calculatedColumnFormula>"FY"&amp;RIGHT(YEAR(DATE(YEAR(J2),MONTH(J2)+(7-1),1)),2)</calculatedColumnFormula>
    </tableColumn>
    <tableColumn id="13" xr3:uid="{00000000-0010-0000-0200-00000D000000}" name="Quarter Awarding" dataDxfId="60">
      <calculatedColumnFormula>"Q"&amp;CHOOSE(MONTH(FY20_Published36[[#This Row],[LNTP (6010)]]),3,3,3,4,4,4,1,1,1,2,2,2)</calculatedColumnFormula>
    </tableColumn>
    <tableColumn id="1" xr3:uid="{00000000-0010-0000-0200-000001000000}" name="Responsible Division" dataDxfId="59" dataCellStyle="Normal 2"/>
    <tableColumn id="7" xr3:uid="{00000000-0010-0000-0200-000007000000}" name="On FY21 Award List" dataDxfId="58"/>
    <tableColumn id="10" xr3:uid="{00000000-0010-0000-0200-00000A000000}" name="Include in this list?" dataDxfId="57"/>
    <tableColumn id="11" xr3:uid="{00000000-0010-0000-0200-00000B000000}" name="Design Section Head" dataDxfId="5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FY20_Published367" displayName="FY20_Published367" ref="A1:Q270" totalsRowShown="0" headerRowDxfId="44" dataDxfId="43" tableBorderDxfId="42" totalsRowBorderDxfId="41">
  <autoFilter ref="A1:Q270" xr:uid="{00000000-0009-0000-0100-000006000000}"/>
  <tableColumns count="17">
    <tableColumn id="4" xr3:uid="{00000000-0010-0000-0300-000004000000}" name="Project Number" dataDxfId="40" dataCellStyle="Normal 2"/>
    <tableColumn id="2" xr3:uid="{00000000-0010-0000-0300-000002000000}" name="Project Name (Text)" dataDxfId="39"/>
    <tableColumn id="16" xr3:uid="{00000000-0010-0000-0300-000010000000}" name="Asset Managing Department" dataDxfId="38"/>
    <tableColumn id="5" xr3:uid="{00000000-0010-0000-0300-000005000000}" name="Contract Type" dataDxfId="37"/>
    <tableColumn id="8" xr3:uid="{00000000-0010-0000-0300-000008000000}" name="Estimated Total Contract Cost ($)" dataDxfId="36"/>
    <tableColumn id="9" xr3:uid="{00000000-0010-0000-0300-000009000000}" name="Estimated Total Project Cost ($)" dataDxfId="35"/>
    <tableColumn id="3" xr3:uid="{00000000-0010-0000-0300-000003000000}" name="Contract Bid - Start (5010)" dataDxfId="34" dataCellStyle="Normal 2"/>
    <tableColumn id="14" xr3:uid="{00000000-0010-0000-0300-00000E000000}" name="Fiscal Year Advertising" dataDxfId="33">
      <calculatedColumnFormula>"FY"&amp;RIGHT(YEAR(DATE(YEAR(#REF!),MONTH(#REF!)+(7-1),1)),2)</calculatedColumnFormula>
    </tableColumn>
    <tableColumn id="15" xr3:uid="{00000000-0010-0000-0300-00000F000000}" name="Quarter Advertising" dataDxfId="32">
      <calculatedColumnFormula>"Q"&amp;CHOOSE(MONTH(#REF!),3,3,3,4,4,4,1,1,1,2,2,2)</calculatedColumnFormula>
    </tableColumn>
    <tableColumn id="6" xr3:uid="{00000000-0010-0000-0300-000006000000}" name="LNTP (6010)" dataDxfId="31" dataCellStyle="Normal 2"/>
    <tableColumn id="12" xr3:uid="{00000000-0010-0000-0300-00000C000000}" name="Fiscal Year Awarding" dataDxfId="30">
      <calculatedColumnFormula>"FY"&amp;RIGHT(YEAR(DATE(YEAR(#REF!),MONTH(#REF!)+(7-1),1)),2)</calculatedColumnFormula>
    </tableColumn>
    <tableColumn id="13" xr3:uid="{00000000-0010-0000-0300-00000D000000}" name="Quarter Awarding" dataDxfId="29">
      <calculatedColumnFormula>"Q"&amp;CHOOSE(MONTH(#REF!),3,3,3,4,4,4,1,1,1,2,2,2)</calculatedColumnFormula>
    </tableColumn>
    <tableColumn id="1" xr3:uid="{00000000-0010-0000-0300-000001000000}" name="Responsible Division" dataDxfId="28"/>
    <tableColumn id="7" xr3:uid="{00000000-0010-0000-0300-000007000000}" name="On FY21 Award List" dataDxfId="27"/>
    <tableColumn id="10" xr3:uid="{00000000-0010-0000-0300-00000A000000}" name="Include in FY20 Mid Year List?" dataDxfId="26"/>
    <tableColumn id="11" xr3:uid="{00000000-0010-0000-0300-00000B000000}" name="Design Section Head" dataDxfId="25"/>
    <tableColumn id="17" xr3:uid="{00000000-0010-0000-0300-000011000000}" name="Status of Award per Master" dataDxf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FY20_Published35" displayName="FY20_Published35" ref="A1:P137" totalsRowShown="0" headerRowDxfId="19" dataDxfId="18" tableBorderDxfId="17" totalsRowBorderDxfId="16">
  <autoFilter ref="A1:P137" xr:uid="{00000000-0009-0000-0100-000004000000}"/>
  <tableColumns count="16">
    <tableColumn id="4" xr3:uid="{00000000-0010-0000-0400-000004000000}" name="Project Number" dataDxfId="15" dataCellStyle="Normal 2"/>
    <tableColumn id="2" xr3:uid="{00000000-0010-0000-0400-000002000000}" name="Project Name (Text)" dataDxfId="14"/>
    <tableColumn id="16" xr3:uid="{00000000-0010-0000-0400-000010000000}" name="Asset Managing Department" dataDxfId="13"/>
    <tableColumn id="5" xr3:uid="{00000000-0010-0000-0400-000005000000}" name="Contract Type" dataDxfId="12"/>
    <tableColumn id="8" xr3:uid="{00000000-0010-0000-0400-000008000000}" name="Estimated Total Contract Cost ($)" dataDxfId="11"/>
    <tableColumn id="9" xr3:uid="{00000000-0010-0000-0400-000009000000}" name="Estimated Total Project Cost ($)" dataDxfId="10"/>
    <tableColumn id="3" xr3:uid="{00000000-0010-0000-0400-000003000000}" name="Contract Bid - Start (5010)" dataDxfId="9" dataCellStyle="Normal 2"/>
    <tableColumn id="14" xr3:uid="{00000000-0010-0000-0400-00000E000000}" name="Fiscal Year Advertising" dataDxfId="8">
      <calculatedColumnFormula>"FY"&amp;RIGHT(YEAR(DATE(YEAR(#REF!),MONTH(#REF!)+(7-1),1)),2)</calculatedColumnFormula>
    </tableColumn>
    <tableColumn id="15" xr3:uid="{00000000-0010-0000-0400-00000F000000}" name="Quarter Advertising" dataDxfId="7">
      <calculatedColumnFormula>"Q"&amp;CHOOSE(MONTH(#REF!),3,3,3,4,4,4,1,1,1,2,2,2)</calculatedColumnFormula>
    </tableColumn>
    <tableColumn id="6" xr3:uid="{00000000-0010-0000-0400-000006000000}" name="LNTP (6010)" dataDxfId="6" dataCellStyle="Normal 2"/>
    <tableColumn id="12" xr3:uid="{00000000-0010-0000-0400-00000C000000}" name="Fiscal Year Awarding" dataDxfId="5">
      <calculatedColumnFormula>"FY"&amp;RIGHT(YEAR(DATE(YEAR(#REF!),MONTH(#REF!)+(7-1),1)),2)</calculatedColumnFormula>
    </tableColumn>
    <tableColumn id="13" xr3:uid="{00000000-0010-0000-0400-00000D000000}" name="Quarter Awarding" dataDxfId="4">
      <calculatedColumnFormula>"Q"&amp;CHOOSE(MONTH(#REF!),3,3,3,4,4,4,1,1,1,2,2,2)</calculatedColumnFormula>
    </tableColumn>
    <tableColumn id="1" xr3:uid="{00000000-0010-0000-0400-000001000000}" name="Responsible Division" dataDxfId="3"/>
    <tableColumn id="7" xr3:uid="{00000000-0010-0000-0400-000007000000}" name="On FY21 Award List" dataDxfId="2"/>
    <tableColumn id="10" xr3:uid="{00000000-0010-0000-0400-00000A000000}" name="Include in FY20 Mid Year List?" dataDxfId="1"/>
    <tableColumn id="11" xr3:uid="{00000000-0010-0000-0400-00000B000000}" name="Design Section Head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AAC6-472C-4619-B2B3-99E4B54660A6}">
  <sheetPr>
    <pageSetUpPr fitToPage="1"/>
  </sheetPr>
  <dimension ref="A1:M133"/>
  <sheetViews>
    <sheetView tabSelected="1" zoomScale="85" zoomScaleNormal="85" zoomScalePageLayoutView="70" workbookViewId="0">
      <selection activeCell="F15" sqref="F15"/>
    </sheetView>
  </sheetViews>
  <sheetFormatPr baseColWidth="10" defaultColWidth="8.83203125" defaultRowHeight="15" x14ac:dyDescent="0.2"/>
  <cols>
    <col min="1" max="1" width="15.5" style="4" customWidth="1"/>
    <col min="2" max="2" width="62.5" style="4" customWidth="1"/>
    <col min="3" max="3" width="62.5" hidden="1" customWidth="1"/>
    <col min="4" max="4" width="15.5" style="16" customWidth="1"/>
    <col min="5" max="5" width="43.1640625" style="5" customWidth="1"/>
    <col min="6" max="6" width="44.33203125" customWidth="1"/>
    <col min="7" max="7" width="23.83203125" style="44" customWidth="1"/>
    <col min="8" max="8" width="25.5" style="3" customWidth="1"/>
    <col min="9" max="9" width="19.1640625" style="6" customWidth="1"/>
    <col min="10" max="10" width="19.1640625" customWidth="1"/>
    <col min="11" max="11" width="18" style="6" customWidth="1"/>
    <col min="12" max="12" width="17.5" bestFit="1" customWidth="1"/>
    <col min="13" max="13" width="22.6640625" hidden="1" customWidth="1"/>
    <col min="14" max="14" width="22.1640625" bestFit="1" customWidth="1"/>
  </cols>
  <sheetData>
    <row r="1" spans="1:13" s="1" customFormat="1" ht="39.75" customHeight="1" x14ac:dyDescent="0.25">
      <c r="A1" s="8" t="s">
        <v>17</v>
      </c>
      <c r="B1" s="8" t="s">
        <v>16</v>
      </c>
      <c r="C1" s="129" t="s">
        <v>19</v>
      </c>
      <c r="D1" s="11" t="s">
        <v>241</v>
      </c>
      <c r="E1" s="8" t="s">
        <v>18</v>
      </c>
      <c r="F1" s="9" t="s">
        <v>15</v>
      </c>
      <c r="G1" s="10" t="s">
        <v>14</v>
      </c>
      <c r="H1" s="10" t="s">
        <v>13</v>
      </c>
      <c r="I1" s="11" t="s">
        <v>22</v>
      </c>
      <c r="J1" s="10" t="s">
        <v>23</v>
      </c>
      <c r="K1" s="11" t="s">
        <v>20</v>
      </c>
      <c r="L1" s="10" t="s">
        <v>21</v>
      </c>
      <c r="M1" s="126" t="s">
        <v>985</v>
      </c>
    </row>
    <row r="2" spans="1:13" ht="14.25" customHeight="1" x14ac:dyDescent="0.2">
      <c r="A2" s="2">
        <v>1</v>
      </c>
      <c r="B2" s="7" t="str">
        <f>HYPERLINK("http://dpcrcdotnetprod.sannet.gov:255/CIPDetail.aspx?ID="&amp;FY21_Published2[[#This Row],[Project Number]],C2)</f>
        <v>Fire-Rescue Air Ops Facility - PH II</v>
      </c>
      <c r="C2" s="29" t="s">
        <v>940</v>
      </c>
      <c r="D2" s="34" t="s">
        <v>37</v>
      </c>
      <c r="E2" s="29" t="s">
        <v>980</v>
      </c>
      <c r="F2" s="29" t="s">
        <v>698</v>
      </c>
      <c r="G2" s="30">
        <v>1000000</v>
      </c>
      <c r="H2" s="30">
        <v>22481000.201299999</v>
      </c>
      <c r="I2" s="125" t="s">
        <v>556</v>
      </c>
      <c r="J2" s="125" t="s">
        <v>245</v>
      </c>
      <c r="K2" s="125" t="s">
        <v>557</v>
      </c>
      <c r="L2" s="125" t="s">
        <v>243</v>
      </c>
      <c r="M2" s="36" t="str">
        <f>_xlfn.XLOOKUP(FY21_Published2[[#This Row],[Project Number]],[1]Sheet1!$A:$A,[1]Sheet1!$N:$N)</f>
        <v>Awarded</v>
      </c>
    </row>
    <row r="3" spans="1:13" x14ac:dyDescent="0.2">
      <c r="A3" s="2">
        <f>A2+1</f>
        <v>2</v>
      </c>
      <c r="B3" s="7" t="str">
        <f>HYPERLINK("http://dpcrcdotnetprod.sannet.gov:255/CIPDetail.aspx?ID="&amp;FY21_Published2[[#This Row],[Project Number]],C3)</f>
        <v>J Street Mini Park Improvement</v>
      </c>
      <c r="C3" s="29" t="s">
        <v>184</v>
      </c>
      <c r="D3" s="34" t="s">
        <v>58</v>
      </c>
      <c r="E3" s="29" t="s">
        <v>981</v>
      </c>
      <c r="F3" s="29" t="s">
        <v>0</v>
      </c>
      <c r="G3" s="30">
        <v>847913</v>
      </c>
      <c r="H3" s="30">
        <v>1536094.9979000001</v>
      </c>
      <c r="I3" s="125" t="s">
        <v>556</v>
      </c>
      <c r="J3" s="125" t="s">
        <v>243</v>
      </c>
      <c r="K3" s="125" t="s">
        <v>557</v>
      </c>
      <c r="L3" s="125" t="s">
        <v>243</v>
      </c>
      <c r="M3" s="36" t="str">
        <f>_xlfn.XLOOKUP(FY21_Published2[[#This Row],[Project Number]],[1]Sheet1!$A:$A,[1]Sheet1!$N:$N)</f>
        <v>Awarded</v>
      </c>
    </row>
    <row r="4" spans="1:13" x14ac:dyDescent="0.2">
      <c r="A4" s="2">
        <f t="shared" ref="A4:A67" si="0">A3+1</f>
        <v>3</v>
      </c>
      <c r="B4" s="7" t="str">
        <f>HYPERLINK("http://dpcrcdotnetprod.sannet.gov:255/CIPDetail.aspx?ID="&amp;FY21_Published2[[#This Row],[Project Number]],C4)</f>
        <v>Mingei Museum Dome Waterproofing</v>
      </c>
      <c r="C4" s="29" t="s">
        <v>663</v>
      </c>
      <c r="D4" s="34" t="s">
        <v>340</v>
      </c>
      <c r="E4" s="29" t="s">
        <v>981</v>
      </c>
      <c r="F4" s="29" t="s">
        <v>620</v>
      </c>
      <c r="G4" s="30">
        <v>445066</v>
      </c>
      <c r="H4" s="30">
        <v>630066</v>
      </c>
      <c r="I4" s="125" t="s">
        <v>556</v>
      </c>
      <c r="J4" s="125" t="s">
        <v>243</v>
      </c>
      <c r="K4" s="125" t="s">
        <v>557</v>
      </c>
      <c r="L4" s="125" t="s">
        <v>243</v>
      </c>
      <c r="M4" s="36" t="str">
        <f>_xlfn.XLOOKUP(FY21_Published2[[#This Row],[Project Number]],[1]Sheet1!$A:$A,[1]Sheet1!$N:$N)</f>
        <v>Added &amp; Awarded</v>
      </c>
    </row>
    <row r="5" spans="1:13" x14ac:dyDescent="0.2">
      <c r="A5" s="2">
        <f t="shared" si="0"/>
        <v>4</v>
      </c>
      <c r="B5" s="7" t="str">
        <f>HYPERLINK("http://cipapp.sandiego.gov/CIPDetail.aspx?ID="&amp;FY21_Published2[[#This Row],[Project Number]],C5)</f>
        <v>FAIRBROOK NEIGHBORHOOD PARK - DEVELOPMEN</v>
      </c>
      <c r="C5" s="29" t="s">
        <v>988</v>
      </c>
      <c r="D5" s="34" t="s">
        <v>364</v>
      </c>
      <c r="E5" s="29" t="s">
        <v>981</v>
      </c>
      <c r="F5" s="29" t="s">
        <v>0</v>
      </c>
      <c r="G5" s="30">
        <v>3535353.53</v>
      </c>
      <c r="H5" s="30">
        <v>6011279.5266000004</v>
      </c>
      <c r="I5" s="125" t="s">
        <v>556</v>
      </c>
      <c r="J5" s="125" t="s">
        <v>244</v>
      </c>
      <c r="K5" s="125" t="s">
        <v>557</v>
      </c>
      <c r="L5" s="125" t="s">
        <v>243</v>
      </c>
      <c r="M5" s="36" t="str">
        <f>_xlfn.XLOOKUP(FY21_Published2[[#This Row],[Project Number]],[1]Sheet1!$A:$A,[1]Sheet1!$N:$N)</f>
        <v>Awarded</v>
      </c>
    </row>
    <row r="6" spans="1:13" x14ac:dyDescent="0.2">
      <c r="A6" s="2">
        <f t="shared" si="0"/>
        <v>5</v>
      </c>
      <c r="B6" s="7" t="str">
        <f>HYPERLINK("http://dpcrcdotnetprod.sannet.gov:255/CIPDetail.aspx?ID="&amp;FY21_Published2[[#This Row],[Project Number]],C6)</f>
        <v>PHR Pump Track Fence</v>
      </c>
      <c r="C6" s="29" t="s">
        <v>993</v>
      </c>
      <c r="D6" s="34" t="s">
        <v>965</v>
      </c>
      <c r="E6" s="29" t="s">
        <v>981</v>
      </c>
      <c r="F6" s="29" t="s">
        <v>987</v>
      </c>
      <c r="G6" s="30">
        <v>274902.63990000001</v>
      </c>
      <c r="H6" s="30">
        <v>274902.63990000001</v>
      </c>
      <c r="I6" s="125" t="s">
        <v>557</v>
      </c>
      <c r="J6" s="125" t="s">
        <v>243</v>
      </c>
      <c r="K6" s="125" t="s">
        <v>557</v>
      </c>
      <c r="L6" s="125" t="s">
        <v>243</v>
      </c>
      <c r="M6" s="36" t="str">
        <f>_xlfn.XLOOKUP(FY21_Published2[[#This Row],[Project Number]],[1]Sheet1!$A:$A,[1]Sheet1!$N:$N)</f>
        <v>Added &amp; Awarded</v>
      </c>
    </row>
    <row r="7" spans="1:13" x14ac:dyDescent="0.2">
      <c r="A7" s="2">
        <f t="shared" si="0"/>
        <v>6</v>
      </c>
      <c r="B7" s="7" t="str">
        <f>HYPERLINK("http://dpcrcdotnetprod.sannet.gov:255/CIPDetail.aspx?ID="&amp;FY21_Published2[[#This Row],[Project Number]],C7)</f>
        <v>Market Street Water Pipe Replacement</v>
      </c>
      <c r="C7" s="29" t="s">
        <v>182</v>
      </c>
      <c r="D7" s="34" t="s">
        <v>110</v>
      </c>
      <c r="E7" s="29" t="s">
        <v>830</v>
      </c>
      <c r="F7" s="29" t="s">
        <v>240</v>
      </c>
      <c r="G7" s="30">
        <v>1528878.4983000001</v>
      </c>
      <c r="H7" s="30">
        <v>1926448.4981</v>
      </c>
      <c r="I7" s="125" t="s">
        <v>556</v>
      </c>
      <c r="J7" s="125" t="s">
        <v>243</v>
      </c>
      <c r="K7" s="125" t="s">
        <v>557</v>
      </c>
      <c r="L7" s="125" t="s">
        <v>243</v>
      </c>
      <c r="M7" s="36" t="str">
        <f>_xlfn.XLOOKUP(FY21_Published2[[#This Row],[Project Number]],[1]Sheet1!$A:$A,[1]Sheet1!$N:$N)</f>
        <v>Awarded</v>
      </c>
    </row>
    <row r="8" spans="1:13" x14ac:dyDescent="0.2">
      <c r="A8" s="2">
        <f t="shared" si="0"/>
        <v>7</v>
      </c>
      <c r="B8" s="7" t="str">
        <f>HYPERLINK("http://dpcrcdotnetprod.sannet.gov:255/CIPDetail.aspx?ID="&amp;FY21_Published2[[#This Row],[Project Number]],C8)</f>
        <v>Market Street Sewer Pipe Replacement</v>
      </c>
      <c r="C8" s="29" t="s">
        <v>181</v>
      </c>
      <c r="D8" s="34" t="s">
        <v>109</v>
      </c>
      <c r="E8" s="29" t="s">
        <v>830</v>
      </c>
      <c r="F8" s="29" t="s">
        <v>240</v>
      </c>
      <c r="G8" s="30">
        <v>342554.8996</v>
      </c>
      <c r="H8" s="30">
        <v>486972.8995</v>
      </c>
      <c r="I8" s="125" t="s">
        <v>556</v>
      </c>
      <c r="J8" s="125" t="s">
        <v>243</v>
      </c>
      <c r="K8" s="125" t="s">
        <v>557</v>
      </c>
      <c r="L8" s="125" t="s">
        <v>243</v>
      </c>
      <c r="M8" s="36" t="str">
        <f>_xlfn.XLOOKUP(FY21_Published2[[#This Row],[Project Number]],[1]Sheet1!$A:$A,[1]Sheet1!$N:$N)</f>
        <v>Awarded</v>
      </c>
    </row>
    <row r="9" spans="1:13" x14ac:dyDescent="0.2">
      <c r="A9" s="2">
        <f t="shared" si="0"/>
        <v>8</v>
      </c>
      <c r="B9" s="7" t="str">
        <f>HYPERLINK("http://cipapp.sandiego.gov/CIPDetail.aspx?ID="&amp;FY21_Published2[[#This Row],[Project Number]],C9)</f>
        <v>Otay WTP Raw Wtr PS Rpr/Repl Emergency</v>
      </c>
      <c r="C9" s="29" t="s">
        <v>995</v>
      </c>
      <c r="D9" s="34" t="s">
        <v>964</v>
      </c>
      <c r="E9" s="29" t="s">
        <v>830</v>
      </c>
      <c r="F9" s="29" t="s">
        <v>987</v>
      </c>
      <c r="G9" s="30">
        <v>100000</v>
      </c>
      <c r="H9" s="30">
        <v>200000</v>
      </c>
      <c r="I9" s="125" t="s">
        <v>557</v>
      </c>
      <c r="J9" s="125" t="s">
        <v>243</v>
      </c>
      <c r="K9" s="125" t="s">
        <v>557</v>
      </c>
      <c r="L9" s="125" t="s">
        <v>243</v>
      </c>
      <c r="M9" s="36" t="str">
        <f>_xlfn.XLOOKUP(FY21_Published2[[#This Row],[Project Number]],[1]Sheet1!$A:$A,[1]Sheet1!$N:$N)</f>
        <v>Added &amp; Awarded</v>
      </c>
    </row>
    <row r="10" spans="1:13" x14ac:dyDescent="0.2">
      <c r="A10" s="2">
        <f t="shared" si="0"/>
        <v>9</v>
      </c>
      <c r="B10" s="7" t="str">
        <f>HYPERLINK("http://dpcrcdotnetprod.sannet.gov:255/CIPDetail.aspx?ID="&amp;FY21_Published2[[#This Row],[Project Number]],C10)</f>
        <v>Miramar Ranch North Paving G1</v>
      </c>
      <c r="C10" s="29" t="s">
        <v>649</v>
      </c>
      <c r="D10" s="34" t="s">
        <v>634</v>
      </c>
      <c r="E10" s="29" t="s">
        <v>978</v>
      </c>
      <c r="F10" s="29" t="s">
        <v>0</v>
      </c>
      <c r="G10" s="30">
        <v>3925869.52</v>
      </c>
      <c r="H10" s="30">
        <v>5080555.2511999998</v>
      </c>
      <c r="I10" s="125" t="s">
        <v>556</v>
      </c>
      <c r="J10" s="125" t="s">
        <v>242</v>
      </c>
      <c r="K10" s="125" t="s">
        <v>557</v>
      </c>
      <c r="L10" s="125" t="s">
        <v>243</v>
      </c>
      <c r="M10" s="36" t="str">
        <f>_xlfn.XLOOKUP(FY21_Published2[[#This Row],[Project Number]],[1]Sheet1!$A:$A,[1]Sheet1!$N:$N)</f>
        <v>Awarded</v>
      </c>
    </row>
    <row r="11" spans="1:13" x14ac:dyDescent="0.2">
      <c r="A11" s="2">
        <f t="shared" si="0"/>
        <v>10</v>
      </c>
      <c r="B11" s="7" t="str">
        <f>HYPERLINK("http://dpcrcdotnetprod.sannet.gov:255/CIPDetail.aspx?ID="&amp;FY21_Published2[[#This Row],[Project Number]],C11)</f>
        <v>Market St-47th St to Euclid Complete St</v>
      </c>
      <c r="C11" s="29" t="s">
        <v>989</v>
      </c>
      <c r="D11" s="34" t="s">
        <v>43</v>
      </c>
      <c r="E11" s="29" t="s">
        <v>978</v>
      </c>
      <c r="F11" s="29" t="s">
        <v>0</v>
      </c>
      <c r="G11" s="30">
        <v>6110156.8947999999</v>
      </c>
      <c r="H11" s="30">
        <v>9719908.7477000002</v>
      </c>
      <c r="I11" s="125" t="s">
        <v>555</v>
      </c>
      <c r="J11" s="125" t="s">
        <v>244</v>
      </c>
      <c r="K11" s="125" t="s">
        <v>557</v>
      </c>
      <c r="L11" s="125" t="s">
        <v>243</v>
      </c>
      <c r="M11" s="36" t="str">
        <f>_xlfn.XLOOKUP(FY21_Published2[[#This Row],[Project Number]],[1]Sheet1!$A:$A,[1]Sheet1!$N:$N)</f>
        <v>Awarded</v>
      </c>
    </row>
    <row r="12" spans="1:13" x14ac:dyDescent="0.2">
      <c r="A12" s="2">
        <f t="shared" si="0"/>
        <v>11</v>
      </c>
      <c r="B12" s="7" t="str">
        <f>HYPERLINK("http://dpcrcdotnetprod.sannet.gov:255/CIPDetail.aspx?ID="&amp;FY21_Published2[[#This Row],[Project Number]],C12)</f>
        <v>Cardinal Road Emergency SD Replacement</v>
      </c>
      <c r="C12" s="29" t="s">
        <v>990</v>
      </c>
      <c r="D12" s="34" t="s">
        <v>954</v>
      </c>
      <c r="E12" s="29" t="s">
        <v>978</v>
      </c>
      <c r="F12" s="29" t="s">
        <v>986</v>
      </c>
      <c r="G12" s="30">
        <v>106700</v>
      </c>
      <c r="H12" s="30">
        <v>5407954.4699999997</v>
      </c>
      <c r="I12" s="125" t="s">
        <v>555</v>
      </c>
      <c r="J12" s="125" t="s">
        <v>245</v>
      </c>
      <c r="K12" s="125" t="s">
        <v>557</v>
      </c>
      <c r="L12" s="125" t="s">
        <v>243</v>
      </c>
      <c r="M12" s="36" t="str">
        <f>_xlfn.XLOOKUP(FY21_Published2[[#This Row],[Project Number]],[1]Sheet1!$A:$A,[1]Sheet1!$N:$N)</f>
        <v>Added &amp; Awarded</v>
      </c>
    </row>
    <row r="13" spans="1:13" x14ac:dyDescent="0.2">
      <c r="A13" s="2">
        <f t="shared" si="0"/>
        <v>12</v>
      </c>
      <c r="B13" s="7" t="str">
        <f>HYPERLINK("http://dpcrcdotnetprod.sannet.gov:255/CIPDetail.aspx?ID="&amp;FY21_Published2[[#This Row],[Project Number]],C13)</f>
        <v>Nimitz Bridge at NTC Rehabilitation</v>
      </c>
      <c r="C13" s="29" t="s">
        <v>167</v>
      </c>
      <c r="D13" s="34" t="s">
        <v>126</v>
      </c>
      <c r="E13" s="29" t="s">
        <v>978</v>
      </c>
      <c r="F13" s="29" t="s">
        <v>240</v>
      </c>
      <c r="G13" s="30">
        <v>344666</v>
      </c>
      <c r="H13" s="30">
        <v>929999.99990000005</v>
      </c>
      <c r="I13" s="125" t="s">
        <v>556</v>
      </c>
      <c r="J13" s="125" t="s">
        <v>244</v>
      </c>
      <c r="K13" s="125" t="s">
        <v>557</v>
      </c>
      <c r="L13" s="125" t="s">
        <v>243</v>
      </c>
      <c r="M13" s="36" t="str">
        <f>_xlfn.XLOOKUP(FY21_Published2[[#This Row],[Project Number]],[1]Sheet1!$A:$A,[1]Sheet1!$N:$N)</f>
        <v>Awarded</v>
      </c>
    </row>
    <row r="14" spans="1:13" x14ac:dyDescent="0.2">
      <c r="A14" s="2">
        <f t="shared" si="0"/>
        <v>13</v>
      </c>
      <c r="B14" s="7" t="str">
        <f>HYPERLINK("http://cipapp.sandiego.gov/CIPDetail.aspx?ID="&amp;FY21_Published2[[#This Row],[Project Number]],C14)</f>
        <v>Center City - New Traffic Signals</v>
      </c>
      <c r="C14" s="29" t="s">
        <v>677</v>
      </c>
      <c r="D14" s="34" t="s">
        <v>440</v>
      </c>
      <c r="E14" s="29" t="s">
        <v>978</v>
      </c>
      <c r="F14" s="29" t="s">
        <v>0</v>
      </c>
      <c r="G14" s="30">
        <v>1345316.9987000001</v>
      </c>
      <c r="H14" s="30">
        <v>2152766.9981</v>
      </c>
      <c r="I14" s="125" t="s">
        <v>556</v>
      </c>
      <c r="J14" s="125" t="s">
        <v>242</v>
      </c>
      <c r="K14" s="125" t="s">
        <v>557</v>
      </c>
      <c r="L14" s="125" t="s">
        <v>243</v>
      </c>
      <c r="M14" s="36" t="str">
        <f>_xlfn.XLOOKUP(FY21_Published2[[#This Row],[Project Number]],[1]Sheet1!$A:$A,[1]Sheet1!$N:$N)</f>
        <v>Added &amp; Awarded</v>
      </c>
    </row>
    <row r="15" spans="1:13" x14ac:dyDescent="0.2">
      <c r="A15" s="2">
        <f t="shared" si="0"/>
        <v>14</v>
      </c>
      <c r="B15" s="7" t="str">
        <f>HYPERLINK("http://dpcrcdotnetprod.sannet.gov:255/CIPDetail.aspx?ID="&amp;FY21_Published2[[#This Row],[Project Number]],C15)</f>
        <v>7649 Shorewood Dr SD Repl Emergency</v>
      </c>
      <c r="C15" s="29" t="s">
        <v>991</v>
      </c>
      <c r="D15" s="34" t="s">
        <v>950</v>
      </c>
      <c r="E15" s="29" t="s">
        <v>978</v>
      </c>
      <c r="F15" s="29" t="s">
        <v>987</v>
      </c>
      <c r="G15" s="30">
        <v>450000</v>
      </c>
      <c r="H15" s="30">
        <v>750000</v>
      </c>
      <c r="I15" s="125" t="s">
        <v>556</v>
      </c>
      <c r="J15" s="125" t="s">
        <v>244</v>
      </c>
      <c r="K15" s="125" t="s">
        <v>557</v>
      </c>
      <c r="L15" s="125" t="s">
        <v>243</v>
      </c>
      <c r="M15" s="36" t="str">
        <f>_xlfn.XLOOKUP(FY21_Published2[[#This Row],[Project Number]],[1]Sheet1!$A:$A,[1]Sheet1!$N:$N)</f>
        <v>Added &amp; Awarded</v>
      </c>
    </row>
    <row r="16" spans="1:13" x14ac:dyDescent="0.2">
      <c r="A16" s="2">
        <f t="shared" si="0"/>
        <v>15</v>
      </c>
      <c r="B16" s="7" t="str">
        <f>HYPERLINK("http://cipapp.sandiego.gov/CIPDetail.aspx?ID="&amp;FY21_Published2[[#This Row],[Project Number]],C16)</f>
        <v>Downtown Complete St Impl Phase 2</v>
      </c>
      <c r="C16" s="29" t="s">
        <v>169</v>
      </c>
      <c r="D16" s="14" t="s">
        <v>67</v>
      </c>
      <c r="E16" s="29" t="s">
        <v>978</v>
      </c>
      <c r="F16" s="29" t="s">
        <v>0</v>
      </c>
      <c r="G16" s="30">
        <v>1792937.45</v>
      </c>
      <c r="H16" s="30">
        <v>3941564.997</v>
      </c>
      <c r="I16" s="125" t="s">
        <v>556</v>
      </c>
      <c r="J16" s="125" t="s">
        <v>245</v>
      </c>
      <c r="K16" s="125" t="s">
        <v>557</v>
      </c>
      <c r="L16" s="125" t="s">
        <v>243</v>
      </c>
      <c r="M16" s="36" t="str">
        <f>_xlfn.XLOOKUP(FY21_Published2[[#This Row],[Project Number]],[1]Sheet1!$A:$A,[1]Sheet1!$N:$N)</f>
        <v>Awarded</v>
      </c>
    </row>
    <row r="17" spans="1:13" x14ac:dyDescent="0.2">
      <c r="A17" s="2">
        <f t="shared" si="0"/>
        <v>16</v>
      </c>
      <c r="B17" s="7" t="str">
        <f>HYPERLINK("http://cipapp.sandiego.gov/CIPDetail.aspx?ID="&amp;FY21_Published2[[#This Row],[Project Number]],C17)</f>
        <v>5865 Cozzens Street SD Emergency</v>
      </c>
      <c r="C17" s="29" t="s">
        <v>992</v>
      </c>
      <c r="D17" s="31" t="s">
        <v>949</v>
      </c>
      <c r="E17" s="29" t="s">
        <v>978</v>
      </c>
      <c r="F17" s="29" t="s">
        <v>987</v>
      </c>
      <c r="G17" s="30">
        <v>40629.199999999997</v>
      </c>
      <c r="H17" s="30">
        <v>749999.99979999999</v>
      </c>
      <c r="I17" s="125" t="s">
        <v>556</v>
      </c>
      <c r="J17" s="125" t="s">
        <v>245</v>
      </c>
      <c r="K17" s="125" t="s">
        <v>557</v>
      </c>
      <c r="L17" s="125" t="s">
        <v>243</v>
      </c>
      <c r="M17" s="36" t="str">
        <f>_xlfn.XLOOKUP(FY21_Published2[[#This Row],[Project Number]],[1]Sheet1!$A:$A,[1]Sheet1!$N:$N)</f>
        <v>Added &amp; Awarded</v>
      </c>
    </row>
    <row r="18" spans="1:13" x14ac:dyDescent="0.2">
      <c r="A18" s="2">
        <f t="shared" si="0"/>
        <v>17</v>
      </c>
      <c r="B18" s="7" t="str">
        <f>HYPERLINK("http://dpcrcdotnetprod.sannet.gov:255/CIPDetail.aspx?ID="&amp;FY21_Published2[[#This Row],[Project Number]],C18)</f>
        <v>ADA S/W Group 4E College</v>
      </c>
      <c r="C18" s="29" t="s">
        <v>605</v>
      </c>
      <c r="D18" s="34" t="s">
        <v>118</v>
      </c>
      <c r="E18" s="29" t="s">
        <v>978</v>
      </c>
      <c r="F18" s="29" t="s">
        <v>240</v>
      </c>
      <c r="G18" s="30">
        <v>359999.99999515899</v>
      </c>
      <c r="H18" s="30">
        <v>751606.54969999997</v>
      </c>
      <c r="I18" s="125" t="s">
        <v>556</v>
      </c>
      <c r="J18" s="125" t="s">
        <v>242</v>
      </c>
      <c r="K18" s="125" t="s">
        <v>557</v>
      </c>
      <c r="L18" s="125" t="s">
        <v>243</v>
      </c>
      <c r="M18" s="36" t="str">
        <f>_xlfn.XLOOKUP(FY21_Published2[[#This Row],[Project Number]],[1]Sheet1!$A:$A,[1]Sheet1!$N:$N)</f>
        <v>Awarded</v>
      </c>
    </row>
    <row r="19" spans="1:13" x14ac:dyDescent="0.2">
      <c r="A19" s="2">
        <f t="shared" si="0"/>
        <v>18</v>
      </c>
      <c r="B19" s="7" t="str">
        <f>HYPERLINK("http://cipapp.sandiego.gov/CIPDetail.aspx?ID="&amp;FY21_Published2[[#This Row],[Project Number]],C19)</f>
        <v>836 Gage Drive SD Replacement Emergency</v>
      </c>
      <c r="C19" s="29" t="s">
        <v>994</v>
      </c>
      <c r="D19" s="31" t="s">
        <v>951</v>
      </c>
      <c r="E19" s="29" t="s">
        <v>978</v>
      </c>
      <c r="F19" s="29" t="s">
        <v>987</v>
      </c>
      <c r="G19" s="30">
        <v>600000</v>
      </c>
      <c r="H19" s="30">
        <v>749999.99289999995</v>
      </c>
      <c r="I19" s="125" t="s">
        <v>556</v>
      </c>
      <c r="J19" s="125" t="s">
        <v>242</v>
      </c>
      <c r="K19" s="125" t="s">
        <v>557</v>
      </c>
      <c r="L19" s="125" t="s">
        <v>243</v>
      </c>
      <c r="M19" s="36" t="str">
        <f>_xlfn.XLOOKUP(FY21_Published2[[#This Row],[Project Number]],[1]Sheet1!$A:$A,[1]Sheet1!$N:$N)</f>
        <v>Added &amp; Awarded</v>
      </c>
    </row>
    <row r="20" spans="1:13" x14ac:dyDescent="0.2">
      <c r="A20" s="2">
        <f t="shared" si="0"/>
        <v>19</v>
      </c>
      <c r="B20" s="7" t="str">
        <f>HYPERLINK("http://dpcrcdotnetprod.sannet.gov:255/CIPDetail.aspx?ID="&amp;FY21_Published2[[#This Row],[Project Number]],C20)</f>
        <v>La Jolla Village/I-805 Landscape Maint</v>
      </c>
      <c r="C20" s="29" t="s">
        <v>323</v>
      </c>
      <c r="D20" s="34" t="s">
        <v>322</v>
      </c>
      <c r="E20" s="29" t="s">
        <v>978</v>
      </c>
      <c r="F20" s="29" t="s">
        <v>0</v>
      </c>
      <c r="G20" s="30">
        <v>438069</v>
      </c>
      <c r="H20" s="30">
        <v>610000</v>
      </c>
      <c r="I20" s="125" t="s">
        <v>556</v>
      </c>
      <c r="J20" s="125" t="s">
        <v>244</v>
      </c>
      <c r="K20" s="125" t="s">
        <v>557</v>
      </c>
      <c r="L20" s="125" t="s">
        <v>243</v>
      </c>
      <c r="M20" s="36" t="str">
        <f>_xlfn.XLOOKUP(FY21_Published2[[#This Row],[Project Number]],[1]Sheet1!$A:$A,[1]Sheet1!$N:$N)</f>
        <v>Awarded</v>
      </c>
    </row>
    <row r="21" spans="1:13" x14ac:dyDescent="0.2">
      <c r="A21" s="2">
        <f t="shared" si="0"/>
        <v>20</v>
      </c>
      <c r="B21" s="7" t="str">
        <f>HYPERLINK("http://dpcrcdotnetprod.sannet.gov:255/CIPDetail.aspx?ID="&amp;FY21_Published2[[#This Row],[Project Number]],C21)</f>
        <v>Fanuel St PI Archer to Tourmaline UUD</v>
      </c>
      <c r="C21" s="29" t="s">
        <v>203</v>
      </c>
      <c r="D21" s="34" t="s">
        <v>146</v>
      </c>
      <c r="E21" s="29" t="s">
        <v>978</v>
      </c>
      <c r="F21" s="29" t="s">
        <v>240</v>
      </c>
      <c r="G21" s="30">
        <v>90344</v>
      </c>
      <c r="H21" s="30">
        <v>142046.9999</v>
      </c>
      <c r="I21" s="125" t="s">
        <v>556</v>
      </c>
      <c r="J21" s="125" t="s">
        <v>242</v>
      </c>
      <c r="K21" s="125" t="s">
        <v>557</v>
      </c>
      <c r="L21" s="125" t="s">
        <v>243</v>
      </c>
      <c r="M21" s="36" t="str">
        <f>_xlfn.XLOOKUP(FY21_Published2[[#This Row],[Project Number]],[1]Sheet1!$A:$A,[1]Sheet1!$N:$N)</f>
        <v>Awarded</v>
      </c>
    </row>
    <row r="22" spans="1:13" x14ac:dyDescent="0.2">
      <c r="A22" s="2">
        <f t="shared" si="0"/>
        <v>21</v>
      </c>
      <c r="B22" s="7" t="str">
        <f>HYPERLINK("http://cipapp.sandiego.gov/CIPDetail.aspx?ID="&amp;FY21_Published2[[#This Row],[Project Number]],C22)</f>
        <v>Seminole PH2 (El Cajon-Stanley) SL UU630</v>
      </c>
      <c r="C22" s="29" t="s">
        <v>846</v>
      </c>
      <c r="D22" s="34" t="s">
        <v>282</v>
      </c>
      <c r="E22" s="29" t="s">
        <v>978</v>
      </c>
      <c r="F22" s="29" t="s">
        <v>240</v>
      </c>
      <c r="G22" s="30">
        <v>83263.909899999999</v>
      </c>
      <c r="H22" s="30">
        <v>119999.9999</v>
      </c>
      <c r="I22" s="125" t="s">
        <v>557</v>
      </c>
      <c r="J22" s="125" t="s">
        <v>243</v>
      </c>
      <c r="K22" s="125" t="s">
        <v>557</v>
      </c>
      <c r="L22" s="125" t="s">
        <v>243</v>
      </c>
      <c r="M22" s="36" t="str">
        <f>_xlfn.XLOOKUP(FY21_Published2[[#This Row],[Project Number]],[1]Sheet1!$A:$A,[1]Sheet1!$N:$N)</f>
        <v>Awarded</v>
      </c>
    </row>
    <row r="23" spans="1:13" x14ac:dyDescent="0.2">
      <c r="A23" s="2">
        <f t="shared" si="0"/>
        <v>22</v>
      </c>
      <c r="B23" s="7" t="str">
        <f>HYPERLINK("http://dpcrcdotnetprod.sannet.gov:255/CIPDetail.aspx?ID="&amp;FY21_Published2[[#This Row],[Project Number]],C23)</f>
        <v>Ingulf St (Morena Bl-Erie St) SL UU123</v>
      </c>
      <c r="C23" s="29" t="s">
        <v>996</v>
      </c>
      <c r="D23" s="34" t="s">
        <v>958</v>
      </c>
      <c r="E23" s="29" t="s">
        <v>978</v>
      </c>
      <c r="F23" s="29" t="s">
        <v>777</v>
      </c>
      <c r="G23" s="30">
        <v>96672.639999999999</v>
      </c>
      <c r="H23" s="30">
        <v>144472.64000000001</v>
      </c>
      <c r="I23" s="125" t="s">
        <v>556</v>
      </c>
      <c r="J23" s="125" t="s">
        <v>242</v>
      </c>
      <c r="K23" s="125" t="s">
        <v>557</v>
      </c>
      <c r="L23" s="125" t="s">
        <v>243</v>
      </c>
      <c r="M23" s="36" t="str">
        <f>_xlfn.XLOOKUP(FY21_Published2[[#This Row],[Project Number]],[1]Sheet1!$A:$A,[1]Sheet1!$N:$N)</f>
        <v>Awarded</v>
      </c>
    </row>
    <row r="24" spans="1:13" x14ac:dyDescent="0.2">
      <c r="A24" s="2">
        <f t="shared" si="0"/>
        <v>23</v>
      </c>
      <c r="B24" s="7" t="str">
        <f>HYPERLINK("http://cipapp.sandiego.gov/CIPDetail.aspx?ID="&amp;FY21_Published2[[#This Row],[Project Number]],C24)</f>
        <v>OB Dog Beach Accessibility Improvements</v>
      </c>
      <c r="C24" s="29" t="s">
        <v>887</v>
      </c>
      <c r="D24" s="31" t="s">
        <v>290</v>
      </c>
      <c r="E24" s="29" t="s">
        <v>981</v>
      </c>
      <c r="F24" s="29" t="s">
        <v>240</v>
      </c>
      <c r="G24" s="30">
        <v>442525.58860000002</v>
      </c>
      <c r="H24" s="30">
        <v>1143305.5873</v>
      </c>
      <c r="I24" s="125" t="s">
        <v>556</v>
      </c>
      <c r="J24" s="125" t="s">
        <v>244</v>
      </c>
      <c r="K24" s="125" t="s">
        <v>557</v>
      </c>
      <c r="L24" s="125" t="s">
        <v>245</v>
      </c>
      <c r="M24" s="36" t="str">
        <f>_xlfn.XLOOKUP(FY21_Published2[[#This Row],[Project Number]],[1]Sheet1!$A:$A,[1]Sheet1!$N:$N)</f>
        <v>Awarded</v>
      </c>
    </row>
    <row r="25" spans="1:13" x14ac:dyDescent="0.2">
      <c r="A25" s="2">
        <f t="shared" si="0"/>
        <v>24</v>
      </c>
      <c r="B25" s="7" t="str">
        <f>HYPERLINK("http://cipapp.sandiego.gov/CIPDetail.aspx?ID="&amp;FY21_Published2[[#This Row],[Project Number]],C25)</f>
        <v>Island Ave Mini Park Improvements</v>
      </c>
      <c r="C25" s="29" t="s">
        <v>171</v>
      </c>
      <c r="D25" s="34" t="s">
        <v>60</v>
      </c>
      <c r="E25" s="29" t="s">
        <v>981</v>
      </c>
      <c r="F25" s="29" t="s">
        <v>0</v>
      </c>
      <c r="G25" s="30">
        <v>189720</v>
      </c>
      <c r="H25" s="30">
        <v>2688162.9963000002</v>
      </c>
      <c r="I25" s="125" t="s">
        <v>556</v>
      </c>
      <c r="J25" s="125" t="s">
        <v>245</v>
      </c>
      <c r="K25" s="125" t="s">
        <v>557</v>
      </c>
      <c r="L25" s="125" t="s">
        <v>245</v>
      </c>
      <c r="M25" s="36" t="str">
        <f>_xlfn.XLOOKUP(FY21_Published2[[#This Row],[Project Number]],[1]Sheet1!$A:$A,[1]Sheet1!$N:$N)</f>
        <v>Awarded</v>
      </c>
    </row>
    <row r="26" spans="1:13" x14ac:dyDescent="0.2">
      <c r="A26" s="2">
        <f t="shared" si="0"/>
        <v>25</v>
      </c>
      <c r="B26" s="7" t="str">
        <f>HYPERLINK("http://dpcrcdotnetprod.sannet.gov:255/CIPDetail.aspx?ID="&amp;FY21_Published2[[#This Row],[Project Number]],C26)</f>
        <v>TP South Golf Course Improvements</v>
      </c>
      <c r="C26" s="29" t="s">
        <v>648</v>
      </c>
      <c r="D26" s="34" t="s">
        <v>624</v>
      </c>
      <c r="E26" s="29" t="s">
        <v>981</v>
      </c>
      <c r="F26" s="29" t="s">
        <v>248</v>
      </c>
      <c r="G26" s="30">
        <v>1630240</v>
      </c>
      <c r="H26" s="30">
        <v>18680240</v>
      </c>
      <c r="I26" s="125" t="s">
        <v>557</v>
      </c>
      <c r="J26" s="125" t="s">
        <v>243</v>
      </c>
      <c r="K26" s="125" t="s">
        <v>557</v>
      </c>
      <c r="L26" s="125" t="s">
        <v>245</v>
      </c>
      <c r="M26" s="36" t="str">
        <f>_xlfn.XLOOKUP(FY21_Published2[[#This Row],[Project Number]],[1]Sheet1!$A:$A,[1]Sheet1!$N:$N)</f>
        <v>Added &amp; Awarded</v>
      </c>
    </row>
    <row r="27" spans="1:13" x14ac:dyDescent="0.2">
      <c r="A27" s="2">
        <f t="shared" si="0"/>
        <v>26</v>
      </c>
      <c r="B27" s="7" t="str">
        <f>HYPERLINK("http://cipapp.sandiego.gov/CIPDetail.aspx?ID="&amp;FY21_Published2[[#This Row],[Project Number]],C27)</f>
        <v>Buchanan Canyon SM Rpr/Repl Emergency</v>
      </c>
      <c r="C27" s="29" t="s">
        <v>1001</v>
      </c>
      <c r="D27" s="31" t="s">
        <v>953</v>
      </c>
      <c r="E27" s="29" t="s">
        <v>830</v>
      </c>
      <c r="F27" s="29" t="s">
        <v>987</v>
      </c>
      <c r="G27" s="30">
        <v>300000</v>
      </c>
      <c r="H27" s="30">
        <v>500000</v>
      </c>
      <c r="I27" s="125" t="s">
        <v>557</v>
      </c>
      <c r="J27" s="125" t="s">
        <v>245</v>
      </c>
      <c r="K27" s="125" t="s">
        <v>557</v>
      </c>
      <c r="L27" s="125" t="s">
        <v>245</v>
      </c>
      <c r="M27" s="36" t="str">
        <f>_xlfn.XLOOKUP(FY21_Published2[[#This Row],[Project Number]],[1]Sheet1!$A:$A,[1]Sheet1!$N:$N)</f>
        <v>Added &amp; Awarded</v>
      </c>
    </row>
    <row r="28" spans="1:13" x14ac:dyDescent="0.2">
      <c r="A28" s="2">
        <f t="shared" si="0"/>
        <v>27</v>
      </c>
      <c r="B28" s="7" t="str">
        <f>HYPERLINK("http://cipapp.sandiego.gov/CIPDetail.aspx?ID="&amp;FY21_Published2[[#This Row],[Project Number]],C28)</f>
        <v>SEWER GJ 798C</v>
      </c>
      <c r="C28" s="29" t="s">
        <v>170</v>
      </c>
      <c r="D28" s="14" t="s">
        <v>147</v>
      </c>
      <c r="E28" s="29" t="s">
        <v>830</v>
      </c>
      <c r="F28" s="29" t="s">
        <v>0</v>
      </c>
      <c r="G28" s="30">
        <v>1275193</v>
      </c>
      <c r="H28" s="30">
        <v>590884.99970000004</v>
      </c>
      <c r="I28" s="125" t="s">
        <v>556</v>
      </c>
      <c r="J28" s="125" t="s">
        <v>244</v>
      </c>
      <c r="K28" s="125" t="s">
        <v>557</v>
      </c>
      <c r="L28" s="125" t="s">
        <v>245</v>
      </c>
      <c r="M28" s="36" t="str">
        <f>_xlfn.XLOOKUP(FY21_Published2[[#This Row],[Project Number]],[1]Sheet1!$A:$A,[1]Sheet1!$N:$N)</f>
        <v>Awarded</v>
      </c>
    </row>
    <row r="29" spans="1:13" x14ac:dyDescent="0.2">
      <c r="A29" s="2">
        <f t="shared" si="0"/>
        <v>28</v>
      </c>
      <c r="B29" s="7" t="str">
        <f>HYPERLINK("http://cipapp.sandiego.gov/CIPDetail.aspx?ID="&amp;FY21_Published2[[#This Row],[Project Number]],C29)</f>
        <v>Accelerated Pipeline Rehab Ref Group 846</v>
      </c>
      <c r="C29" s="29" t="s">
        <v>629</v>
      </c>
      <c r="D29" s="34" t="s">
        <v>380</v>
      </c>
      <c r="E29" s="29" t="s">
        <v>830</v>
      </c>
      <c r="F29" s="29" t="s">
        <v>0</v>
      </c>
      <c r="G29" s="30">
        <v>1275193</v>
      </c>
      <c r="H29" s="30">
        <v>1177587.9983999999</v>
      </c>
      <c r="I29" s="125" t="s">
        <v>556</v>
      </c>
      <c r="J29" s="125" t="s">
        <v>244</v>
      </c>
      <c r="K29" s="125" t="s">
        <v>557</v>
      </c>
      <c r="L29" s="125" t="s">
        <v>245</v>
      </c>
      <c r="M29" s="36" t="str">
        <f>_xlfn.XLOOKUP(FY21_Published2[[#This Row],[Project Number]],[1]Sheet1!$A:$A,[1]Sheet1!$N:$N)</f>
        <v>Awarded</v>
      </c>
    </row>
    <row r="30" spans="1:13" x14ac:dyDescent="0.2">
      <c r="A30" s="2">
        <f t="shared" si="0"/>
        <v>29</v>
      </c>
      <c r="B30" s="7" t="str">
        <f>HYPERLINK("http://cipapp.sandiego.gov/CIPDetail.aspx?ID="&amp;FY21_Published2[[#This Row],[Project Number]],C30)</f>
        <v>Rolando Improv 1 (W)</v>
      </c>
      <c r="C30" s="29" t="s">
        <v>1002</v>
      </c>
      <c r="D30" s="34" t="s">
        <v>972</v>
      </c>
      <c r="E30" s="29" t="s">
        <v>830</v>
      </c>
      <c r="F30" s="29" t="s">
        <v>240</v>
      </c>
      <c r="G30" s="30">
        <v>3765109.64</v>
      </c>
      <c r="H30" s="30">
        <v>5506476.6399999997</v>
      </c>
      <c r="I30" s="125" t="s">
        <v>557</v>
      </c>
      <c r="J30" s="125" t="s">
        <v>245</v>
      </c>
      <c r="K30" s="125" t="s">
        <v>557</v>
      </c>
      <c r="L30" s="125" t="s">
        <v>245</v>
      </c>
      <c r="M30" s="36" t="str">
        <f>_xlfn.XLOOKUP(FY21_Published2[[#This Row],[Project Number]],[1]Sheet1!$A:$A,[1]Sheet1!$N:$N)</f>
        <v>Awarded</v>
      </c>
    </row>
    <row r="31" spans="1:13" x14ac:dyDescent="0.2">
      <c r="A31" s="2">
        <f t="shared" si="0"/>
        <v>30</v>
      </c>
      <c r="B31" s="7" t="str">
        <f>HYPERLINK("http://cipapp.sandiego.gov/CIPDetail.aspx?ID="&amp;FY21_Published2[[#This Row],[Project Number]],C31)</f>
        <v>Sewer and AC Water Group 1032 (S)</v>
      </c>
      <c r="C31" s="29" t="s">
        <v>1005</v>
      </c>
      <c r="D31" s="31" t="s">
        <v>283</v>
      </c>
      <c r="E31" s="29" t="s">
        <v>830</v>
      </c>
      <c r="F31" s="29" t="s">
        <v>0</v>
      </c>
      <c r="G31" s="30">
        <v>6388999.9907069104</v>
      </c>
      <c r="H31" s="30">
        <v>8517999.9864000008</v>
      </c>
      <c r="I31" s="125" t="s">
        <v>556</v>
      </c>
      <c r="J31" s="125" t="s">
        <v>242</v>
      </c>
      <c r="K31" s="125" t="s">
        <v>557</v>
      </c>
      <c r="L31" s="125" t="s">
        <v>245</v>
      </c>
      <c r="M31" s="36" t="str">
        <f>_xlfn.XLOOKUP(FY21_Published2[[#This Row],[Project Number]],[1]Sheet1!$A:$A,[1]Sheet1!$N:$N)</f>
        <v>Awarded</v>
      </c>
    </row>
    <row r="32" spans="1:13" x14ac:dyDescent="0.2">
      <c r="A32" s="2">
        <f t="shared" si="0"/>
        <v>31</v>
      </c>
      <c r="B32" s="7" t="str">
        <f>HYPERLINK("http://cipapp.sandiego.gov/CIPDetail.aspx?ID="&amp;FY21_Published2[[#This Row],[Project Number]],C32)</f>
        <v>Sewer and AC Water Group 1032 (W)</v>
      </c>
      <c r="C32" s="29" t="s">
        <v>1006</v>
      </c>
      <c r="D32" s="31" t="s">
        <v>284</v>
      </c>
      <c r="E32" s="29" t="s">
        <v>830</v>
      </c>
      <c r="F32" s="29" t="s">
        <v>0</v>
      </c>
      <c r="G32" s="30">
        <v>7070999.9937030599</v>
      </c>
      <c r="H32" s="30">
        <v>10348684.6107</v>
      </c>
      <c r="I32" s="125" t="s">
        <v>556</v>
      </c>
      <c r="J32" s="125" t="s">
        <v>242</v>
      </c>
      <c r="K32" s="125" t="s">
        <v>557</v>
      </c>
      <c r="L32" s="125" t="s">
        <v>245</v>
      </c>
      <c r="M32" s="36" t="str">
        <f>_xlfn.XLOOKUP(FY21_Published2[[#This Row],[Project Number]],[1]Sheet1!$A:$A,[1]Sheet1!$N:$N)</f>
        <v>Awarded</v>
      </c>
    </row>
    <row r="33" spans="1:13" x14ac:dyDescent="0.2">
      <c r="A33" s="2">
        <f t="shared" si="0"/>
        <v>32</v>
      </c>
      <c r="B33" s="7" t="str">
        <f>HYPERLINK("http://cipapp.sandiego.gov/CIPDetail.aspx?ID="&amp;FY21_Published2[[#This Row],[Project Number]],C33)</f>
        <v>Mission Beach Water &amp; Sewer Repl (W)</v>
      </c>
      <c r="C33" s="29" t="s">
        <v>153</v>
      </c>
      <c r="D33" s="34" t="s">
        <v>94</v>
      </c>
      <c r="E33" s="29" t="s">
        <v>830</v>
      </c>
      <c r="F33" s="29" t="s">
        <v>0</v>
      </c>
      <c r="G33" s="30">
        <v>13035279.953559</v>
      </c>
      <c r="H33" s="30">
        <v>14317814.016799999</v>
      </c>
      <c r="I33" s="125" t="s">
        <v>556</v>
      </c>
      <c r="J33" s="125" t="s">
        <v>242</v>
      </c>
      <c r="K33" s="125" t="s">
        <v>557</v>
      </c>
      <c r="L33" s="125" t="s">
        <v>245</v>
      </c>
      <c r="M33" s="36" t="str">
        <f>_xlfn.XLOOKUP(FY21_Published2[[#This Row],[Project Number]],[1]Sheet1!$A:$A,[1]Sheet1!$N:$N)</f>
        <v>Awarded</v>
      </c>
    </row>
    <row r="34" spans="1:13" x14ac:dyDescent="0.2">
      <c r="A34" s="2">
        <f t="shared" si="0"/>
        <v>33</v>
      </c>
      <c r="B34" s="7" t="str">
        <f>HYPERLINK("http://cipapp.sandiego.gov/CIPDetail.aspx?ID="&amp;FY21_Published2[[#This Row],[Project Number]],C34)</f>
        <v>Mission Beach Water &amp; Sewer Repl (S)</v>
      </c>
      <c r="C34" s="29" t="s">
        <v>152</v>
      </c>
      <c r="D34" s="34" t="s">
        <v>93</v>
      </c>
      <c r="E34" s="29" t="s">
        <v>830</v>
      </c>
      <c r="F34" s="29" t="s">
        <v>0</v>
      </c>
      <c r="G34" s="30">
        <v>2194514.9952783501</v>
      </c>
      <c r="H34" s="30">
        <v>3124041.8080000002</v>
      </c>
      <c r="I34" s="125" t="s">
        <v>556</v>
      </c>
      <c r="J34" s="125" t="s">
        <v>242</v>
      </c>
      <c r="K34" s="125" t="s">
        <v>557</v>
      </c>
      <c r="L34" s="125" t="s">
        <v>245</v>
      </c>
      <c r="M34" s="36" t="str">
        <f>_xlfn.XLOOKUP(FY21_Published2[[#This Row],[Project Number]],[1]Sheet1!$A:$A,[1]Sheet1!$N:$N)</f>
        <v>Awarded</v>
      </c>
    </row>
    <row r="35" spans="1:13" x14ac:dyDescent="0.2">
      <c r="A35" s="2">
        <f t="shared" si="0"/>
        <v>34</v>
      </c>
      <c r="B35" s="7" t="str">
        <f>HYPERLINK("http://dpcrcdotnetprod.sannet.gov:255/CIPDetail.aspx?ID="&amp;FY21_Published2[[#This Row],[Project Number]],C35)</f>
        <v>Orange Av PH3 Central-Fairmount SL UU24</v>
      </c>
      <c r="C35" s="29" t="s">
        <v>997</v>
      </c>
      <c r="D35" s="34" t="s">
        <v>963</v>
      </c>
      <c r="E35" s="29" t="s">
        <v>978</v>
      </c>
      <c r="F35" s="29" t="s">
        <v>777</v>
      </c>
      <c r="G35" s="30">
        <v>234877.88</v>
      </c>
      <c r="H35" s="30">
        <v>266856.28000000003</v>
      </c>
      <c r="I35" s="125" t="s">
        <v>556</v>
      </c>
      <c r="J35" s="125" t="s">
        <v>242</v>
      </c>
      <c r="K35" s="125" t="s">
        <v>557</v>
      </c>
      <c r="L35" s="125" t="s">
        <v>245</v>
      </c>
      <c r="M35" s="36" t="str">
        <f>_xlfn.XLOOKUP(FY21_Published2[[#This Row],[Project Number]],[1]Sheet1!$A:$A,[1]Sheet1!$N:$N)</f>
        <v>Awarded</v>
      </c>
    </row>
    <row r="36" spans="1:13" x14ac:dyDescent="0.2">
      <c r="A36" s="2">
        <f t="shared" si="0"/>
        <v>35</v>
      </c>
      <c r="B36" s="7" t="str">
        <f>HYPERLINK("http://cipapp.sandiego.gov/CIPDetail.aspx?ID="&amp;FY21_Published2[[#This Row],[Project Number]],C36)</f>
        <v>San Diego Av (Old Town-McKee) SL UU598</v>
      </c>
      <c r="C36" s="29" t="s">
        <v>998</v>
      </c>
      <c r="D36" s="34" t="s">
        <v>973</v>
      </c>
      <c r="E36" s="29" t="s">
        <v>978</v>
      </c>
      <c r="F36" s="29" t="s">
        <v>777</v>
      </c>
      <c r="G36" s="30">
        <v>234877.88</v>
      </c>
      <c r="H36" s="30">
        <v>337021.6</v>
      </c>
      <c r="I36" s="125" t="s">
        <v>556</v>
      </c>
      <c r="J36" s="125" t="s">
        <v>242</v>
      </c>
      <c r="K36" s="125" t="s">
        <v>557</v>
      </c>
      <c r="L36" s="125" t="s">
        <v>245</v>
      </c>
      <c r="M36" s="36" t="str">
        <f>_xlfn.XLOOKUP(FY21_Published2[[#This Row],[Project Number]],[1]Sheet1!$A:$A,[1]Sheet1!$N:$N)</f>
        <v>Awarded</v>
      </c>
    </row>
    <row r="37" spans="1:13" x14ac:dyDescent="0.2">
      <c r="A37" s="2">
        <f t="shared" si="0"/>
        <v>36</v>
      </c>
      <c r="B37" s="7" t="str">
        <f>HYPERLINK("http://cipapp.sandiego.gov/CIPDetail.aspx?ID="&amp;FY21_Published2[[#This Row],[Project Number]],C37)</f>
        <v>Rancho Mission Canyon Emergency</v>
      </c>
      <c r="C37" s="29" t="s">
        <v>1000</v>
      </c>
      <c r="D37" s="34" t="s">
        <v>970</v>
      </c>
      <c r="E37" s="29" t="s">
        <v>978</v>
      </c>
      <c r="F37" s="29" t="s">
        <v>987</v>
      </c>
      <c r="G37" s="30">
        <v>120000</v>
      </c>
      <c r="H37" s="30">
        <v>1500000</v>
      </c>
      <c r="I37" s="125" t="s">
        <v>556</v>
      </c>
      <c r="J37" s="125" t="s">
        <v>242</v>
      </c>
      <c r="K37" s="125" t="s">
        <v>557</v>
      </c>
      <c r="L37" s="125" t="s">
        <v>245</v>
      </c>
      <c r="M37" s="36" t="str">
        <f>_xlfn.XLOOKUP(FY21_Published2[[#This Row],[Project Number]],[1]Sheet1!$A:$A,[1]Sheet1!$N:$N)</f>
        <v>Added &amp; Awarded</v>
      </c>
    </row>
    <row r="38" spans="1:13" x14ac:dyDescent="0.2">
      <c r="A38" s="2">
        <f t="shared" si="0"/>
        <v>37</v>
      </c>
      <c r="B38" s="7" t="str">
        <f>HYPERLINK("http://cipapp.sandiego.gov/CIPDetail.aspx?ID="&amp;FY21_Published2[[#This Row],[Project Number]],C38)</f>
        <v>Worden St Storm Drain Emergency</v>
      </c>
      <c r="C38" s="29" t="s">
        <v>1003</v>
      </c>
      <c r="D38" s="31" t="s">
        <v>977</v>
      </c>
      <c r="E38" s="29" t="s">
        <v>978</v>
      </c>
      <c r="F38" s="29" t="s">
        <v>987</v>
      </c>
      <c r="G38" s="30">
        <v>927500</v>
      </c>
      <c r="H38" s="30">
        <v>1103069.9952</v>
      </c>
      <c r="I38" s="125" t="s">
        <v>556</v>
      </c>
      <c r="J38" s="125" t="s">
        <v>244</v>
      </c>
      <c r="K38" s="125" t="s">
        <v>557</v>
      </c>
      <c r="L38" s="125" t="s">
        <v>245</v>
      </c>
      <c r="M38" s="36" t="str">
        <f>_xlfn.XLOOKUP(FY21_Published2[[#This Row],[Project Number]],[1]Sheet1!$A:$A,[1]Sheet1!$N:$N)</f>
        <v>Added &amp; Awarded</v>
      </c>
    </row>
    <row r="39" spans="1:13" x14ac:dyDescent="0.2">
      <c r="A39" s="2">
        <f t="shared" si="0"/>
        <v>38</v>
      </c>
      <c r="B39" s="7" t="str">
        <f>HYPERLINK("http://dpcrcdotnetprod.sannet.gov:255/CIPDetail.aspx?ID="&amp;FY21_Published2[[#This Row],[Project Number]],C39)</f>
        <v>1st Ave CMP Storm Drain Emergency</v>
      </c>
      <c r="C39" s="29" t="s">
        <v>1004</v>
      </c>
      <c r="D39" s="34" t="s">
        <v>948</v>
      </c>
      <c r="E39" s="29" t="s">
        <v>978</v>
      </c>
      <c r="F39" s="29" t="s">
        <v>0</v>
      </c>
      <c r="G39" s="30">
        <v>200000</v>
      </c>
      <c r="H39" s="30">
        <v>289999.9999</v>
      </c>
      <c r="I39" s="125" t="s">
        <v>557</v>
      </c>
      <c r="J39" s="125" t="s">
        <v>243</v>
      </c>
      <c r="K39" s="125" t="s">
        <v>557</v>
      </c>
      <c r="L39" s="125" t="s">
        <v>245</v>
      </c>
      <c r="M39" s="36" t="str">
        <f>_xlfn.XLOOKUP(FY21_Published2[[#This Row],[Project Number]],[1]Sheet1!$A:$A,[1]Sheet1!$N:$N)</f>
        <v>Added &amp; Awarded</v>
      </c>
    </row>
    <row r="40" spans="1:13" x14ac:dyDescent="0.2">
      <c r="A40" s="2">
        <f t="shared" si="0"/>
        <v>39</v>
      </c>
      <c r="B40" s="7" t="str">
        <f>HYPERLINK("http://dpcrcdotnetprod.sannet.gov:255/CIPDetail.aspx?ID="&amp;FY21_Published2[[#This Row],[Project Number]],C40)</f>
        <v>Rancho Penasquitos Paving Group 1</v>
      </c>
      <c r="C40" s="29" t="s">
        <v>999</v>
      </c>
      <c r="D40" s="34" t="s">
        <v>971</v>
      </c>
      <c r="E40" s="29" t="s">
        <v>978</v>
      </c>
      <c r="F40" s="29" t="s">
        <v>240</v>
      </c>
      <c r="G40" s="30">
        <v>2025495.9</v>
      </c>
      <c r="H40" s="30">
        <v>3779352.0419999994</v>
      </c>
      <c r="I40" s="125" t="s">
        <v>556</v>
      </c>
      <c r="J40" s="125" t="s">
        <v>244</v>
      </c>
      <c r="K40" s="125" t="s">
        <v>557</v>
      </c>
      <c r="L40" s="125" t="s">
        <v>245</v>
      </c>
      <c r="M40" s="36" t="str">
        <f>_xlfn.XLOOKUP(FY21_Published2[[#This Row],[Project Number]],[1]Sheet1!$A:$A,[1]Sheet1!$N:$N)</f>
        <v>Awarded</v>
      </c>
    </row>
    <row r="41" spans="1:13" x14ac:dyDescent="0.2">
      <c r="A41" s="2">
        <f t="shared" si="0"/>
        <v>40</v>
      </c>
      <c r="B41" s="7" t="str">
        <f>HYPERLINK("http://cipapp.sandiego.gov/CIPDetail.aspx?ID="&amp;FY21_Published2[[#This Row],[Project Number]],C41)</f>
        <v>Miramar Landfill Trailer Replacements</v>
      </c>
      <c r="C41" s="29" t="s">
        <v>941</v>
      </c>
      <c r="D41" s="34" t="s">
        <v>579</v>
      </c>
      <c r="E41" s="29" t="s">
        <v>942</v>
      </c>
      <c r="F41" s="29" t="s">
        <v>698</v>
      </c>
      <c r="G41" s="30">
        <v>300000</v>
      </c>
      <c r="H41" s="30">
        <v>400000</v>
      </c>
      <c r="I41" s="125" t="s">
        <v>557</v>
      </c>
      <c r="J41" s="125" t="s">
        <v>245</v>
      </c>
      <c r="K41" s="125" t="s">
        <v>557</v>
      </c>
      <c r="L41" s="125" t="s">
        <v>242</v>
      </c>
      <c r="M41" s="36" t="str">
        <f>_xlfn.XLOOKUP(FY21_Published2[[#This Row],[Project Number]],[1]Sheet1!$A:$A,[1]Sheet1!$N:$N)</f>
        <v>On Schedule</v>
      </c>
    </row>
    <row r="42" spans="1:13" x14ac:dyDescent="0.2">
      <c r="A42" s="2">
        <f t="shared" si="0"/>
        <v>41</v>
      </c>
      <c r="B42" s="7" t="str">
        <f>HYPERLINK("http://cipapp.sandiego.gov/CIPDetail.aspx?ID="&amp;FY21_Published2[[#This Row],[Project Number]],C42)</f>
        <v>Miramar Landfill Storm Water Basin Improvements</v>
      </c>
      <c r="C42" s="29" t="s">
        <v>943</v>
      </c>
      <c r="D42" s="34" t="s">
        <v>580</v>
      </c>
      <c r="E42" s="29" t="s">
        <v>942</v>
      </c>
      <c r="F42" s="29" t="s">
        <v>0</v>
      </c>
      <c r="G42" s="30">
        <v>6000000</v>
      </c>
      <c r="H42" s="30">
        <v>8000000</v>
      </c>
      <c r="I42" s="125" t="s">
        <v>557</v>
      </c>
      <c r="J42" s="125" t="s">
        <v>245</v>
      </c>
      <c r="K42" s="125" t="s">
        <v>557</v>
      </c>
      <c r="L42" s="125" t="s">
        <v>242</v>
      </c>
      <c r="M42" s="36" t="str">
        <f>_xlfn.XLOOKUP(FY21_Published2[[#This Row],[Project Number]],[1]Sheet1!$A:$A,[1]Sheet1!$N:$N)</f>
        <v>On Schedule</v>
      </c>
    </row>
    <row r="43" spans="1:13" x14ac:dyDescent="0.2">
      <c r="A43" s="2">
        <f t="shared" si="0"/>
        <v>42</v>
      </c>
      <c r="B43" s="7" t="str">
        <f>HYPERLINK("http://dpcrcdotnetprod.sannet.gov:255/CIPDetail.aspx?ID="&amp;FY21_Published2[[#This Row],[Project Number]],C43)</f>
        <v>City Heights Pool Reconstruction</v>
      </c>
      <c r="C43" s="29" t="s">
        <v>685</v>
      </c>
      <c r="D43" s="34" t="s">
        <v>73</v>
      </c>
      <c r="E43" s="29" t="s">
        <v>981</v>
      </c>
      <c r="F43" s="29" t="s">
        <v>0</v>
      </c>
      <c r="G43" s="30">
        <v>4352130</v>
      </c>
      <c r="H43" s="30">
        <v>5768806.5481000002</v>
      </c>
      <c r="I43" s="125" t="s">
        <v>556</v>
      </c>
      <c r="J43" s="125" t="s">
        <v>243</v>
      </c>
      <c r="K43" s="125" t="s">
        <v>557</v>
      </c>
      <c r="L43" s="125" t="s">
        <v>242</v>
      </c>
      <c r="M43" s="36" t="str">
        <f>_xlfn.XLOOKUP(FY21_Published2[[#This Row],[Project Number]],[1]Sheet1!$A:$A,[1]Sheet1!$N:$N)</f>
        <v>Awarded</v>
      </c>
    </row>
    <row r="44" spans="1:13" x14ac:dyDescent="0.2">
      <c r="A44" s="2">
        <f t="shared" si="0"/>
        <v>43</v>
      </c>
      <c r="B44" s="7" t="str">
        <f>HYPERLINK("http://dpcrcdotnetprod.sannet.gov:255/CIPDetail.aspx?ID="&amp;FY21_Published2[[#This Row],[Project Number]],C44)</f>
        <v>Olive St Park Acquisition and Develpment</v>
      </c>
      <c r="C44" s="29" t="s">
        <v>662</v>
      </c>
      <c r="D44" s="34" t="s">
        <v>509</v>
      </c>
      <c r="E44" s="29" t="s">
        <v>981</v>
      </c>
      <c r="F44" s="29" t="s">
        <v>0</v>
      </c>
      <c r="G44" s="30">
        <v>1983000</v>
      </c>
      <c r="H44" s="30">
        <v>5671585</v>
      </c>
      <c r="I44" s="125" t="s">
        <v>557</v>
      </c>
      <c r="J44" s="125" t="s">
        <v>243</v>
      </c>
      <c r="K44" s="125" t="s">
        <v>557</v>
      </c>
      <c r="L44" s="125" t="s">
        <v>242</v>
      </c>
      <c r="M44" s="36" t="str">
        <f>_xlfn.XLOOKUP(FY21_Published2[[#This Row],[Project Number]],[1]Sheet1!$A:$A,[1]Sheet1!$N:$N)</f>
        <v>On Schedule</v>
      </c>
    </row>
    <row r="45" spans="1:13" x14ac:dyDescent="0.2">
      <c r="A45" s="2">
        <f t="shared" si="0"/>
        <v>44</v>
      </c>
      <c r="B45" s="7" t="str">
        <f>HYPERLINK("http://dpcrcdotnetprod.sannet.gov:255/CIPDetail.aspx?ID="&amp;FY21_Published2[[#This Row],[Project Number]],C45)</f>
        <v>MLK Rec Center Moisture Intrusion</v>
      </c>
      <c r="C45" s="29" t="s">
        <v>732</v>
      </c>
      <c r="D45" s="34" t="s">
        <v>291</v>
      </c>
      <c r="E45" s="29" t="s">
        <v>981</v>
      </c>
      <c r="F45" s="29" t="s">
        <v>0</v>
      </c>
      <c r="G45" s="30">
        <v>1020093</v>
      </c>
      <c r="H45" s="30">
        <v>2515167.9978</v>
      </c>
      <c r="I45" s="125" t="s">
        <v>557</v>
      </c>
      <c r="J45" s="125" t="s">
        <v>243</v>
      </c>
      <c r="K45" s="125" t="s">
        <v>557</v>
      </c>
      <c r="L45" s="125" t="s">
        <v>242</v>
      </c>
      <c r="M45" s="36" t="str">
        <f>_xlfn.XLOOKUP(FY21_Published2[[#This Row],[Project Number]],[1]Sheet1!$A:$A,[1]Sheet1!$N:$N)</f>
        <v>On Schedule</v>
      </c>
    </row>
    <row r="46" spans="1:13" x14ac:dyDescent="0.2">
      <c r="A46" s="2">
        <f t="shared" si="0"/>
        <v>45</v>
      </c>
      <c r="B46" s="7" t="str">
        <f>HYPERLINK("http://cipapp.sandiego.gov/CIPDetail.aspx?ID="&amp;FY21_Published2[[#This Row],[Project Number]],C46)</f>
        <v>Adult Fitness Course East Shore</v>
      </c>
      <c r="C46" s="29" t="s">
        <v>883</v>
      </c>
      <c r="D46" s="31" t="s">
        <v>421</v>
      </c>
      <c r="E46" s="29" t="s">
        <v>981</v>
      </c>
      <c r="F46" s="29" t="s">
        <v>0</v>
      </c>
      <c r="G46" s="30">
        <v>1060000</v>
      </c>
      <c r="H46" s="30">
        <v>1953999.9992</v>
      </c>
      <c r="I46" s="125" t="s">
        <v>557</v>
      </c>
      <c r="J46" s="125" t="s">
        <v>245</v>
      </c>
      <c r="K46" s="125" t="s">
        <v>557</v>
      </c>
      <c r="L46" s="125" t="s">
        <v>242</v>
      </c>
      <c r="M46" s="36" t="str">
        <f>_xlfn.XLOOKUP(FY21_Published2[[#This Row],[Project Number]],[1]Sheet1!$A:$A,[1]Sheet1!$N:$N)</f>
        <v>On Schedule</v>
      </c>
    </row>
    <row r="47" spans="1:13" x14ac:dyDescent="0.2">
      <c r="A47" s="2">
        <f t="shared" si="0"/>
        <v>46</v>
      </c>
      <c r="B47" s="7" t="str">
        <f>HYPERLINK("http://dpcrcdotnetprod.sannet.gov:255/CIPDetail.aspx?ID="&amp;FY21_Published2[[#This Row],[Project Number]],C47)</f>
        <v>Torrey Highlands Neighborhood Park Upgra</v>
      </c>
      <c r="C47" s="29" t="s">
        <v>183</v>
      </c>
      <c r="D47" s="34" t="s">
        <v>45</v>
      </c>
      <c r="E47" s="29" t="s">
        <v>981</v>
      </c>
      <c r="F47" s="29" t="s">
        <v>0</v>
      </c>
      <c r="G47" s="30">
        <v>659999.99960400001</v>
      </c>
      <c r="H47" s="30">
        <v>1057937.3910000001</v>
      </c>
      <c r="I47" s="125" t="s">
        <v>556</v>
      </c>
      <c r="J47" s="125" t="s">
        <v>245</v>
      </c>
      <c r="K47" s="125" t="s">
        <v>557</v>
      </c>
      <c r="L47" s="125" t="s">
        <v>242</v>
      </c>
      <c r="M47" s="36" t="str">
        <f>_xlfn.XLOOKUP(FY21_Published2[[#This Row],[Project Number]],[1]Sheet1!$A:$A,[1]Sheet1!$N:$N)</f>
        <v>On Schedule</v>
      </c>
    </row>
    <row r="48" spans="1:13" x14ac:dyDescent="0.2">
      <c r="A48" s="2">
        <f t="shared" si="0"/>
        <v>47</v>
      </c>
      <c r="B48" s="7" t="str">
        <f>HYPERLINK("http://cipapp.sandiego.gov/CIPDetail.aspx?ID="&amp;FY21_Published2[[#This Row],[Project Number]],C48)</f>
        <v>Tecolote South Parking Lot Improvements</v>
      </c>
      <c r="C48" s="29" t="s">
        <v>891</v>
      </c>
      <c r="D48" s="34" t="s">
        <v>535</v>
      </c>
      <c r="E48" s="29" t="s">
        <v>981</v>
      </c>
      <c r="F48" s="29" t="s">
        <v>0</v>
      </c>
      <c r="G48" s="30">
        <v>419282</v>
      </c>
      <c r="H48" s="30">
        <v>527999.99970000004</v>
      </c>
      <c r="I48" s="125" t="s">
        <v>557</v>
      </c>
      <c r="J48" s="125" t="s">
        <v>245</v>
      </c>
      <c r="K48" s="125" t="s">
        <v>557</v>
      </c>
      <c r="L48" s="125" t="s">
        <v>242</v>
      </c>
      <c r="M48" s="36" t="str">
        <f>_xlfn.XLOOKUP(FY21_Published2[[#This Row],[Project Number]],[1]Sheet1!$A:$A,[1]Sheet1!$N:$N)</f>
        <v>On Schedule</v>
      </c>
    </row>
    <row r="49" spans="1:13" x14ac:dyDescent="0.2">
      <c r="A49" s="2">
        <f t="shared" si="0"/>
        <v>48</v>
      </c>
      <c r="B49" s="7" t="str">
        <f>HYPERLINK("http://dpcrcdotnetprod.sannet.gov:255/CIPDetail.aspx?ID="&amp;FY21_Published2[[#This Row],[Project Number]],C49)</f>
        <v>Sewer Group 776A</v>
      </c>
      <c r="C49" s="29" t="s">
        <v>307</v>
      </c>
      <c r="D49" s="34" t="s">
        <v>279</v>
      </c>
      <c r="E49" s="29" t="s">
        <v>830</v>
      </c>
      <c r="F49" s="29" t="s">
        <v>0</v>
      </c>
      <c r="G49" s="30">
        <v>3348012.5</v>
      </c>
      <c r="H49" s="30">
        <v>4566147.9972999999</v>
      </c>
      <c r="I49" s="125" t="s">
        <v>556</v>
      </c>
      <c r="J49" s="125" t="s">
        <v>242</v>
      </c>
      <c r="K49" s="125" t="s">
        <v>557</v>
      </c>
      <c r="L49" s="125" t="s">
        <v>242</v>
      </c>
      <c r="M49" s="36" t="str">
        <f>_xlfn.XLOOKUP(FY21_Published2[[#This Row],[Project Number]],[1]Sheet1!$A:$A,[1]Sheet1!$N:$N)</f>
        <v>Awarded</v>
      </c>
    </row>
    <row r="50" spans="1:13" x14ac:dyDescent="0.2">
      <c r="A50" s="2">
        <f t="shared" si="0"/>
        <v>49</v>
      </c>
      <c r="B50" s="7" t="str">
        <f>HYPERLINK("http://dpcrcdotnetprod.sannet.gov:255/CIPDetail.aspx?ID="&amp;FY21_Published2[[#This Row],[Project Number]],C50)</f>
        <v>SBWRP Variable Frequency Drive Repl</v>
      </c>
      <c r="C50" s="29" t="s">
        <v>896</v>
      </c>
      <c r="D50" s="34" t="s">
        <v>327</v>
      </c>
      <c r="E50" s="29" t="s">
        <v>830</v>
      </c>
      <c r="F50" s="29" t="s">
        <v>0</v>
      </c>
      <c r="G50" s="30">
        <v>508292.09</v>
      </c>
      <c r="H50" s="30">
        <v>1359792.0884</v>
      </c>
      <c r="I50" s="125" t="s">
        <v>556</v>
      </c>
      <c r="J50" s="125" t="s">
        <v>244</v>
      </c>
      <c r="K50" s="125" t="s">
        <v>557</v>
      </c>
      <c r="L50" s="125" t="s">
        <v>242</v>
      </c>
      <c r="M50" s="36" t="str">
        <f>_xlfn.XLOOKUP(FY21_Published2[[#This Row],[Project Number]],[1]Sheet1!$A:$A,[1]Sheet1!$N:$N)</f>
        <v>Awarded</v>
      </c>
    </row>
    <row r="51" spans="1:13" x14ac:dyDescent="0.2">
      <c r="A51" s="2">
        <f t="shared" si="0"/>
        <v>50</v>
      </c>
      <c r="B51" s="7" t="str">
        <f>HYPERLINK("http://dpcrcdotnetprod.sannet.gov:255/CIPDetail.aspx?ID="&amp;FY21_Published2[[#This Row],[Project Number]],C51)</f>
        <v>AC Water Group 1038</v>
      </c>
      <c r="C51" s="29" t="s">
        <v>692</v>
      </c>
      <c r="D51" s="34" t="s">
        <v>98</v>
      </c>
      <c r="E51" s="29" t="s">
        <v>830</v>
      </c>
      <c r="F51" s="29" t="s">
        <v>0</v>
      </c>
      <c r="G51" s="30">
        <v>22286634.007100001</v>
      </c>
      <c r="H51" s="30">
        <v>29568478.0033</v>
      </c>
      <c r="I51" s="125" t="s">
        <v>557</v>
      </c>
      <c r="J51" s="125" t="s">
        <v>245</v>
      </c>
      <c r="K51" s="125" t="s">
        <v>557</v>
      </c>
      <c r="L51" s="125" t="s">
        <v>242</v>
      </c>
      <c r="M51" s="36" t="str">
        <f>_xlfn.XLOOKUP(FY21_Published2[[#This Row],[Project Number]],[1]Sheet1!$A:$A,[1]Sheet1!$N:$N)</f>
        <v>Added &amp; On Schedule</v>
      </c>
    </row>
    <row r="52" spans="1:13" x14ac:dyDescent="0.2">
      <c r="A52" s="2">
        <f t="shared" si="0"/>
        <v>51</v>
      </c>
      <c r="B52" s="7" t="str">
        <f>HYPERLINK("http://dpcrcdotnetprod.sannet.gov:255/CIPDetail.aspx?ID="&amp;FY21_Published2[[#This Row],[Project Number]],C52)</f>
        <v>Pipeline Rehabilitation AY-1</v>
      </c>
      <c r="C52" s="29" t="s">
        <v>882</v>
      </c>
      <c r="D52" s="34" t="s">
        <v>335</v>
      </c>
      <c r="E52" s="29" t="s">
        <v>830</v>
      </c>
      <c r="F52" s="29" t="s">
        <v>0</v>
      </c>
      <c r="G52" s="30">
        <v>3680000</v>
      </c>
      <c r="H52" s="30">
        <v>7841499.9933000002</v>
      </c>
      <c r="I52" s="125" t="s">
        <v>557</v>
      </c>
      <c r="J52" s="125" t="s">
        <v>245</v>
      </c>
      <c r="K52" s="125" t="s">
        <v>557</v>
      </c>
      <c r="L52" s="125" t="s">
        <v>242</v>
      </c>
      <c r="M52" s="36" t="str">
        <f>_xlfn.XLOOKUP(FY21_Published2[[#This Row],[Project Number]],[1]Sheet1!$A:$A,[1]Sheet1!$N:$N)</f>
        <v>On Schedule</v>
      </c>
    </row>
    <row r="53" spans="1:13" x14ac:dyDescent="0.2">
      <c r="A53" s="2">
        <f t="shared" si="0"/>
        <v>52</v>
      </c>
      <c r="B53" s="7" t="str">
        <f>HYPERLINK("http://dpcrcdotnetprod.sannet.gov:255/CIPDetail.aspx?ID="&amp;FY21_Published2[[#This Row],[Project Number]],C53)</f>
        <v>University of SD FH/FS Reconnection</v>
      </c>
      <c r="C53" s="29" t="s">
        <v>1011</v>
      </c>
      <c r="D53" s="117" t="s">
        <v>975</v>
      </c>
      <c r="E53" s="29" t="s">
        <v>830</v>
      </c>
      <c r="F53" s="29" t="s">
        <v>240</v>
      </c>
      <c r="G53" s="30">
        <v>183116.0399</v>
      </c>
      <c r="H53" s="30">
        <v>208116.0399</v>
      </c>
      <c r="I53" s="125" t="s">
        <v>557</v>
      </c>
      <c r="J53" s="125" t="s">
        <v>243</v>
      </c>
      <c r="K53" s="125" t="s">
        <v>557</v>
      </c>
      <c r="L53" s="125" t="s">
        <v>242</v>
      </c>
      <c r="M53" s="36" t="str">
        <f>_xlfn.XLOOKUP(FY21_Published2[[#This Row],[Project Number]],[1]Sheet1!$A:$A,[1]Sheet1!$N:$N)</f>
        <v>Added &amp; On Schedule</v>
      </c>
    </row>
    <row r="54" spans="1:13" x14ac:dyDescent="0.2">
      <c r="A54" s="2">
        <f t="shared" si="0"/>
        <v>53</v>
      </c>
      <c r="B54" s="7" t="str">
        <f>HYPERLINK("http://dpcrcdotnetprod.sannet.gov:255/CIPDetail.aspx?ID="&amp;FY21_Published2[[#This Row],[Project Number]],C54)</f>
        <v>Water Group 968</v>
      </c>
      <c r="C54" s="29" t="s">
        <v>631</v>
      </c>
      <c r="D54" s="34" t="s">
        <v>378</v>
      </c>
      <c r="E54" s="29" t="s">
        <v>830</v>
      </c>
      <c r="F54" s="29" t="s">
        <v>0</v>
      </c>
      <c r="G54" s="30">
        <v>2152300</v>
      </c>
      <c r="H54" s="30">
        <v>5064806.4595999997</v>
      </c>
      <c r="I54" s="125" t="s">
        <v>557</v>
      </c>
      <c r="J54" s="125" t="s">
        <v>243</v>
      </c>
      <c r="K54" s="125" t="s">
        <v>557</v>
      </c>
      <c r="L54" s="125" t="s">
        <v>242</v>
      </c>
      <c r="M54" s="36" t="str">
        <f>_xlfn.XLOOKUP(FY21_Published2[[#This Row],[Project Number]],[1]Sheet1!$A:$A,[1]Sheet1!$N:$N)</f>
        <v>On Schedule</v>
      </c>
    </row>
    <row r="55" spans="1:13" x14ac:dyDescent="0.2">
      <c r="A55" s="2">
        <f t="shared" si="0"/>
        <v>54</v>
      </c>
      <c r="B55" s="7" t="str">
        <f>HYPERLINK("http://dpcrcdotnetprod.sannet.gov:255/CIPDetail.aspx?ID="&amp;FY21_Published2[[#This Row],[Project Number]],C55)</f>
        <v>Morena Conveyance Northern</v>
      </c>
      <c r="C55" s="29" t="s">
        <v>1012</v>
      </c>
      <c r="D55" s="117" t="s">
        <v>275</v>
      </c>
      <c r="E55" s="29" t="s">
        <v>830</v>
      </c>
      <c r="F55" s="29" t="s">
        <v>0</v>
      </c>
      <c r="G55" s="30">
        <v>86344658</v>
      </c>
      <c r="H55" s="30">
        <v>103626359.9982</v>
      </c>
      <c r="I55" s="125" t="s">
        <v>557</v>
      </c>
      <c r="J55" s="125" t="s">
        <v>245</v>
      </c>
      <c r="K55" s="125" t="s">
        <v>557</v>
      </c>
      <c r="L55" s="125" t="s">
        <v>242</v>
      </c>
      <c r="M55" s="36" t="str">
        <f>_xlfn.XLOOKUP(FY21_Published2[[#This Row],[Project Number]],[1]Sheet1!$A:$A,[1]Sheet1!$N:$N)</f>
        <v>Added &amp; On Schedule</v>
      </c>
    </row>
    <row r="56" spans="1:13" x14ac:dyDescent="0.2">
      <c r="A56" s="2">
        <f t="shared" si="0"/>
        <v>55</v>
      </c>
      <c r="B56" s="7" t="str">
        <f>HYPERLINK("http://dpcrcdotnetprod.sannet.gov:255/CIPDetail.aspx?ID="&amp;FY21_Published2[[#This Row],[Project Number]],C56)</f>
        <v>North City Pure Water Pump Station</v>
      </c>
      <c r="C56" s="29" t="s">
        <v>831</v>
      </c>
      <c r="D56" s="34" t="s">
        <v>128</v>
      </c>
      <c r="E56" s="29" t="s">
        <v>830</v>
      </c>
      <c r="F56" s="29" t="s">
        <v>0</v>
      </c>
      <c r="G56" s="30">
        <v>13350922</v>
      </c>
      <c r="H56" s="30">
        <v>17617144.999699999</v>
      </c>
      <c r="I56" s="125" t="s">
        <v>555</v>
      </c>
      <c r="J56" s="125" t="s">
        <v>242</v>
      </c>
      <c r="K56" s="125" t="s">
        <v>557</v>
      </c>
      <c r="L56" s="125" t="s">
        <v>242</v>
      </c>
      <c r="M56" s="36" t="str">
        <f>_xlfn.XLOOKUP(FY21_Published2[[#This Row],[Project Number]],[1]Sheet1!$A:$A,[1]Sheet1!$N:$N)</f>
        <v>On Schedule</v>
      </c>
    </row>
    <row r="57" spans="1:13" x14ac:dyDescent="0.2">
      <c r="A57" s="2">
        <f t="shared" si="0"/>
        <v>56</v>
      </c>
      <c r="B57" s="7" t="str">
        <f>HYPERLINK("http://dpcrcdotnetprod.sannet.gov:255/CIPDetail.aspx?ID="&amp;FY21_Published2[[#This Row],[Project Number]],C57)</f>
        <v>Balboa Park Pipeline Repl Ph III (W)</v>
      </c>
      <c r="C57" s="29" t="s">
        <v>660</v>
      </c>
      <c r="D57" s="34" t="s">
        <v>101</v>
      </c>
      <c r="E57" s="29" t="s">
        <v>830</v>
      </c>
      <c r="F57" s="29" t="s">
        <v>0</v>
      </c>
      <c r="G57" s="30">
        <v>3010000</v>
      </c>
      <c r="H57" s="30">
        <v>5004135.2862</v>
      </c>
      <c r="I57" s="125" t="s">
        <v>556</v>
      </c>
      <c r="J57" s="125" t="s">
        <v>242</v>
      </c>
      <c r="K57" s="125" t="s">
        <v>557</v>
      </c>
      <c r="L57" s="125" t="s">
        <v>242</v>
      </c>
      <c r="M57" s="36" t="str">
        <f>_xlfn.XLOOKUP(FY21_Published2[[#This Row],[Project Number]],[1]Sheet1!$A:$A,[1]Sheet1!$N:$N)</f>
        <v>Added &amp; On Schedule</v>
      </c>
    </row>
    <row r="58" spans="1:13" x14ac:dyDescent="0.2">
      <c r="A58" s="2">
        <f t="shared" si="0"/>
        <v>57</v>
      </c>
      <c r="B58" s="7" t="str">
        <f>HYPERLINK("http://dpcrcdotnetprod.sannet.gov:255/CIPDetail.aspx?ID="&amp;FY21_Published2[[#This Row],[Project Number]],C58)</f>
        <v>Sewer and AC Water Group 812 (S)</v>
      </c>
      <c r="C58" s="29" t="s">
        <v>815</v>
      </c>
      <c r="D58" s="34" t="s">
        <v>514</v>
      </c>
      <c r="E58" s="29" t="s">
        <v>830</v>
      </c>
      <c r="F58" s="29" t="s">
        <v>0</v>
      </c>
      <c r="G58" s="30">
        <v>3047000</v>
      </c>
      <c r="H58" s="30">
        <v>10953040.970000001</v>
      </c>
      <c r="I58" s="125" t="s">
        <v>557</v>
      </c>
      <c r="J58" s="125" t="s">
        <v>243</v>
      </c>
      <c r="K58" s="125" t="s">
        <v>557</v>
      </c>
      <c r="L58" s="125" t="s">
        <v>242</v>
      </c>
      <c r="M58" s="36" t="str">
        <f>_xlfn.XLOOKUP(FY21_Published2[[#This Row],[Project Number]],[1]Sheet1!$A:$A,[1]Sheet1!$N:$N)</f>
        <v>On Schedule</v>
      </c>
    </row>
    <row r="59" spans="1:13" x14ac:dyDescent="0.2">
      <c r="A59" s="2">
        <f t="shared" si="0"/>
        <v>58</v>
      </c>
      <c r="B59" s="7" t="str">
        <f>HYPERLINK("http://dpcrcdotnetprod.sannet.gov:255/CIPDetail.aspx?ID="&amp;FY21_Published2[[#This Row],[Project Number]],C59)</f>
        <v>Sewer and AC Water Group 812 (W)</v>
      </c>
      <c r="C59" s="29" t="s">
        <v>851</v>
      </c>
      <c r="D59" s="34" t="s">
        <v>515</v>
      </c>
      <c r="E59" s="29" t="s">
        <v>830</v>
      </c>
      <c r="F59" s="29" t="s">
        <v>0</v>
      </c>
      <c r="G59" s="30">
        <v>1916000</v>
      </c>
      <c r="H59" s="30">
        <v>5724221.6781000001</v>
      </c>
      <c r="I59" s="125" t="s">
        <v>557</v>
      </c>
      <c r="J59" s="125" t="s">
        <v>243</v>
      </c>
      <c r="K59" s="125" t="s">
        <v>557</v>
      </c>
      <c r="L59" s="125" t="s">
        <v>242</v>
      </c>
      <c r="M59" s="36" t="str">
        <f>_xlfn.XLOOKUP(FY21_Published2[[#This Row],[Project Number]],[1]Sheet1!$A:$A,[1]Sheet1!$N:$N)</f>
        <v>On Schedule</v>
      </c>
    </row>
    <row r="60" spans="1:13" x14ac:dyDescent="0.2">
      <c r="A60" s="2">
        <f t="shared" si="0"/>
        <v>59</v>
      </c>
      <c r="B60" s="7" t="str">
        <f>HYPERLINK("http://cipapp.sandiego.gov/CIPDetail.aspx?ID="&amp;FY21_Published2[[#This Row],[Project Number]],C60)</f>
        <v>PWP North City Pure Water Facility Pkg 2</v>
      </c>
      <c r="C60" s="29" t="s">
        <v>1013</v>
      </c>
      <c r="D60" s="31" t="s">
        <v>968</v>
      </c>
      <c r="E60" s="29" t="s">
        <v>830</v>
      </c>
      <c r="F60" s="29" t="s">
        <v>0</v>
      </c>
      <c r="G60" s="30">
        <v>356681930</v>
      </c>
      <c r="H60" s="30">
        <v>456900000</v>
      </c>
      <c r="I60" s="125" t="s">
        <v>557</v>
      </c>
      <c r="J60" s="125" t="s">
        <v>243</v>
      </c>
      <c r="K60" s="125" t="s">
        <v>557</v>
      </c>
      <c r="L60" s="125" t="s">
        <v>242</v>
      </c>
      <c r="M60" s="36" t="str">
        <f>_xlfn.XLOOKUP(FY21_Published2[[#This Row],[Project Number]],[1]Sheet1!$A:$A,[1]Sheet1!$N:$N)</f>
        <v>Added &amp; On Schedule</v>
      </c>
    </row>
    <row r="61" spans="1:13" x14ac:dyDescent="0.2">
      <c r="A61" s="2">
        <f t="shared" si="0"/>
        <v>60</v>
      </c>
      <c r="B61" s="7" t="str">
        <f>HYPERLINK("http://cipapp.sandiego.gov/CIPDetail.aspx?ID="&amp;FY21_Published2[[#This Row],[Project Number]],C61)</f>
        <v>PWP Morena Wastewater Pump Station</v>
      </c>
      <c r="C61" s="29" t="s">
        <v>1015</v>
      </c>
      <c r="D61" s="34" t="s">
        <v>967</v>
      </c>
      <c r="E61" s="29" t="s">
        <v>830</v>
      </c>
      <c r="F61" s="29" t="s">
        <v>0</v>
      </c>
      <c r="G61" s="30">
        <v>95974999.439199999</v>
      </c>
      <c r="H61" s="30">
        <v>126441656.43719999</v>
      </c>
      <c r="I61" s="125" t="s">
        <v>557</v>
      </c>
      <c r="J61" s="125" t="s">
        <v>245</v>
      </c>
      <c r="K61" s="125" t="s">
        <v>557</v>
      </c>
      <c r="L61" s="125" t="s">
        <v>242</v>
      </c>
      <c r="M61" s="36" t="str">
        <f>_xlfn.XLOOKUP(FY21_Published2[[#This Row],[Project Number]],[1]Sheet1!$A:$A,[1]Sheet1!$N:$N)</f>
        <v>Added &amp; On Schedule</v>
      </c>
    </row>
    <row r="62" spans="1:13" x14ac:dyDescent="0.2">
      <c r="A62" s="2">
        <f t="shared" si="0"/>
        <v>61</v>
      </c>
      <c r="B62" s="7" t="str">
        <f>HYPERLINK("http://cipapp.sandiego.gov/CIPDetail.aspx?ID="&amp;FY21_Published2[[#This Row],[Project Number]],C62)</f>
        <v>Tierrasanta Pool Stairway Replacement</v>
      </c>
      <c r="C62" s="29" t="s">
        <v>1009</v>
      </c>
      <c r="D62" s="34" t="s">
        <v>974</v>
      </c>
      <c r="E62" s="29" t="s">
        <v>983</v>
      </c>
      <c r="F62" s="29" t="s">
        <v>240</v>
      </c>
      <c r="G62" s="30">
        <v>222271</v>
      </c>
      <c r="H62" s="30">
        <v>327000.25</v>
      </c>
      <c r="I62" s="125" t="s">
        <v>556</v>
      </c>
      <c r="J62" s="125" t="s">
        <v>242</v>
      </c>
      <c r="K62" s="125" t="s">
        <v>557</v>
      </c>
      <c r="L62" s="125" t="s">
        <v>242</v>
      </c>
      <c r="M62" s="36" t="str">
        <f>_xlfn.XLOOKUP(FY21_Published2[[#This Row],[Project Number]],[1]Sheet1!$A:$A,[1]Sheet1!$N:$N)</f>
        <v>On Schedule</v>
      </c>
    </row>
    <row r="63" spans="1:13" x14ac:dyDescent="0.2">
      <c r="A63" s="2">
        <f t="shared" si="0"/>
        <v>62</v>
      </c>
      <c r="B63" s="7" t="str">
        <f>HYPERLINK("http://dpcrcdotnetprod.sannet.gov:255/CIPDetail.aspx?ID="&amp;FY21_Published2[[#This Row],[Project Number]],C63)</f>
        <v>Wellborn Street Storm Drain Emergency</v>
      </c>
      <c r="C63" s="29" t="s">
        <v>1007</v>
      </c>
      <c r="D63" s="34" t="s">
        <v>976</v>
      </c>
      <c r="E63" s="29" t="s">
        <v>978</v>
      </c>
      <c r="F63" s="29" t="s">
        <v>986</v>
      </c>
      <c r="G63" s="30">
        <v>47161.3</v>
      </c>
      <c r="H63" s="30">
        <v>1857535.01</v>
      </c>
      <c r="I63" s="125" t="s">
        <v>555</v>
      </c>
      <c r="J63" s="125" t="s">
        <v>245</v>
      </c>
      <c r="K63" s="125" t="s">
        <v>557</v>
      </c>
      <c r="L63" s="125" t="s">
        <v>242</v>
      </c>
      <c r="M63" s="36" t="str">
        <f>_xlfn.XLOOKUP(FY21_Published2[[#This Row],[Project Number]],[1]Sheet1!$A:$A,[1]Sheet1!$N:$N)</f>
        <v>Added &amp; Awarded</v>
      </c>
    </row>
    <row r="64" spans="1:13" x14ac:dyDescent="0.2">
      <c r="A64" s="2">
        <f t="shared" si="0"/>
        <v>63</v>
      </c>
      <c r="B64" s="7" t="str">
        <f>HYPERLINK("http://dpcrcdotnetprod.sannet.gov:255/CIPDetail.aspx?ID="&amp;FY21_Published2[[#This Row],[Project Number]],C64)</f>
        <v>Concrete Street Panel Repl - Coast Bl</v>
      </c>
      <c r="C64" s="29" t="s">
        <v>904</v>
      </c>
      <c r="D64" s="34" t="s">
        <v>452</v>
      </c>
      <c r="E64" s="29" t="s">
        <v>978</v>
      </c>
      <c r="F64" s="29" t="s">
        <v>0</v>
      </c>
      <c r="G64" s="30">
        <v>829590.84848693898</v>
      </c>
      <c r="H64" s="30">
        <v>1723479.9987000001</v>
      </c>
      <c r="I64" s="125" t="s">
        <v>557</v>
      </c>
      <c r="J64" s="125" t="s">
        <v>243</v>
      </c>
      <c r="K64" s="125" t="s">
        <v>557</v>
      </c>
      <c r="L64" s="125" t="s">
        <v>242</v>
      </c>
      <c r="M64" s="36" t="str">
        <f>_xlfn.XLOOKUP(FY21_Published2[[#This Row],[Project Number]],[1]Sheet1!$A:$A,[1]Sheet1!$N:$N)</f>
        <v>Awarded</v>
      </c>
    </row>
    <row r="65" spans="1:13" x14ac:dyDescent="0.2">
      <c r="A65" s="2">
        <f t="shared" si="0"/>
        <v>64</v>
      </c>
      <c r="B65" s="7" t="str">
        <f>HYPERLINK("http://cipapp.sandiego.gov/CIPDetail.aspx?ID="&amp;FY21_Published2[[#This Row],[Project Number]],C65)</f>
        <v>Coast Cave SD Accelerated Replacement</v>
      </c>
      <c r="C65" s="29" t="s">
        <v>905</v>
      </c>
      <c r="D65" s="31" t="s">
        <v>449</v>
      </c>
      <c r="E65" s="29" t="s">
        <v>978</v>
      </c>
      <c r="F65" s="29" t="s">
        <v>0</v>
      </c>
      <c r="G65" s="30">
        <v>223094.99945747299</v>
      </c>
      <c r="H65" s="30">
        <v>389200</v>
      </c>
      <c r="I65" s="125" t="s">
        <v>557</v>
      </c>
      <c r="J65" s="125" t="s">
        <v>243</v>
      </c>
      <c r="K65" s="125" t="s">
        <v>557</v>
      </c>
      <c r="L65" s="125" t="s">
        <v>242</v>
      </c>
      <c r="M65" s="36" t="str">
        <f>_xlfn.XLOOKUP(FY21_Published2[[#This Row],[Project Number]],[1]Sheet1!$A:$A,[1]Sheet1!$N:$N)</f>
        <v>Awarded</v>
      </c>
    </row>
    <row r="66" spans="1:13" x14ac:dyDescent="0.2">
      <c r="A66" s="2">
        <f t="shared" si="0"/>
        <v>65</v>
      </c>
      <c r="B66" s="7" t="str">
        <f>HYPERLINK("http://dpcrcdotnetprod.sannet.gov:255/CIPDetail.aspx?ID="&amp;FY21_Published2[[#This Row],[Project Number]],C66)</f>
        <v>Palm Avenue Storm Drain Replacement</v>
      </c>
      <c r="C66" s="29" t="s">
        <v>1008</v>
      </c>
      <c r="D66" s="34" t="s">
        <v>96</v>
      </c>
      <c r="E66" s="29" t="s">
        <v>978</v>
      </c>
      <c r="F66" s="29" t="s">
        <v>0</v>
      </c>
      <c r="G66" s="30">
        <v>288700</v>
      </c>
      <c r="H66" s="30">
        <v>477380</v>
      </c>
      <c r="I66" s="125" t="s">
        <v>556</v>
      </c>
      <c r="J66" s="125" t="s">
        <v>244</v>
      </c>
      <c r="K66" s="125" t="s">
        <v>557</v>
      </c>
      <c r="L66" s="125" t="s">
        <v>242</v>
      </c>
      <c r="M66" s="36" t="str">
        <f>_xlfn.XLOOKUP(FY21_Published2[[#This Row],[Project Number]],[1]Sheet1!$A:$A,[1]Sheet1!$N:$N)</f>
        <v>On Schedule</v>
      </c>
    </row>
    <row r="67" spans="1:13" x14ac:dyDescent="0.2">
      <c r="A67" s="2">
        <f t="shared" si="0"/>
        <v>66</v>
      </c>
      <c r="B67" s="7" t="str">
        <f>HYPERLINK("http://dpcrcdotnetprod.sannet.gov:255/CIPDetail.aspx?ID="&amp;FY21_Published2[[#This Row],[Project Number]],C67)</f>
        <v>ADA Curb Ramp Winder &amp; McKee</v>
      </c>
      <c r="C67" s="29" t="s">
        <v>621</v>
      </c>
      <c r="D67" s="34" t="s">
        <v>117</v>
      </c>
      <c r="E67" s="29" t="s">
        <v>978</v>
      </c>
      <c r="F67" s="29" t="s">
        <v>0</v>
      </c>
      <c r="G67" s="30">
        <v>310567</v>
      </c>
      <c r="H67" s="30">
        <v>961799.99970000004</v>
      </c>
      <c r="I67" s="125" t="s">
        <v>556</v>
      </c>
      <c r="J67" s="125" t="s">
        <v>244</v>
      </c>
      <c r="K67" s="125" t="s">
        <v>557</v>
      </c>
      <c r="L67" s="125" t="s">
        <v>242</v>
      </c>
      <c r="M67" s="36" t="str">
        <f>_xlfn.XLOOKUP(FY21_Published2[[#This Row],[Project Number]],[1]Sheet1!$A:$A,[1]Sheet1!$N:$N)</f>
        <v>On Schedule</v>
      </c>
    </row>
    <row r="68" spans="1:13" x14ac:dyDescent="0.2">
      <c r="A68" s="2">
        <f t="shared" ref="A68:A131" si="1">A67+1</f>
        <v>67</v>
      </c>
      <c r="B68" s="7" t="str">
        <f>HYPERLINK("http://cipapp.sandiego.gov/CIPDetail.aspx?ID="&amp;FY21_Published2[[#This Row],[Project Number]],C68)</f>
        <v>Mt Albertine Ave CMP SD Emergency</v>
      </c>
      <c r="C68" s="29" t="s">
        <v>1010</v>
      </c>
      <c r="D68" s="31" t="s">
        <v>961</v>
      </c>
      <c r="E68" s="29" t="s">
        <v>978</v>
      </c>
      <c r="F68" s="29" t="s">
        <v>987</v>
      </c>
      <c r="G68" s="30">
        <v>360000</v>
      </c>
      <c r="H68" s="30">
        <v>549999.99930000002</v>
      </c>
      <c r="I68" s="125" t="s">
        <v>557</v>
      </c>
      <c r="J68" s="125" t="s">
        <v>245</v>
      </c>
      <c r="K68" s="125" t="s">
        <v>557</v>
      </c>
      <c r="L68" s="125" t="s">
        <v>242</v>
      </c>
      <c r="M68" s="36" t="str">
        <f>_xlfn.XLOOKUP(FY21_Published2[[#This Row],[Project Number]],[1]Sheet1!$A:$A,[1]Sheet1!$N:$N)</f>
        <v>Added &amp; On Schedule</v>
      </c>
    </row>
    <row r="69" spans="1:13" x14ac:dyDescent="0.2">
      <c r="A69" s="2">
        <f t="shared" si="1"/>
        <v>68</v>
      </c>
      <c r="B69" s="7" t="str">
        <f>HYPERLINK("http://dpcrcdotnetprod.sannet.gov:255/CIPDetail.aspx?ID="&amp;FY21_Published2[[#This Row],[Project Number]],C69)</f>
        <v>Hillside Dr (SD Install/Resurf) Improv</v>
      </c>
      <c r="C69" s="29" t="s">
        <v>1014</v>
      </c>
      <c r="D69" s="34" t="s">
        <v>957</v>
      </c>
      <c r="E69" s="29" t="s">
        <v>978</v>
      </c>
      <c r="F69" s="29" t="s">
        <v>698</v>
      </c>
      <c r="G69" s="30">
        <v>640000</v>
      </c>
      <c r="H69" s="30">
        <v>849999.95750000002</v>
      </c>
      <c r="I69" s="125" t="s">
        <v>557</v>
      </c>
      <c r="J69" s="125" t="s">
        <v>243</v>
      </c>
      <c r="K69" s="125" t="s">
        <v>557</v>
      </c>
      <c r="L69" s="125" t="s">
        <v>242</v>
      </c>
      <c r="M69" s="36" t="str">
        <f>_xlfn.XLOOKUP(FY21_Published2[[#This Row],[Project Number]],[1]Sheet1!$A:$A,[1]Sheet1!$N:$N)</f>
        <v>Added &amp; On Schedule</v>
      </c>
    </row>
    <row r="70" spans="1:13" x14ac:dyDescent="0.2">
      <c r="A70" s="2">
        <f t="shared" si="1"/>
        <v>69</v>
      </c>
      <c r="B70" s="7" t="str">
        <f>HYPERLINK("http://dpcrcdotnetprod.sannet.gov:255/CIPDetail.aspx?ID="&amp;FY21_Published2[[#This Row],[Project Number]],C70)</f>
        <v>Torrey Pines Fire Station</v>
      </c>
      <c r="C70" s="29" t="s">
        <v>1028</v>
      </c>
      <c r="D70" s="34" t="s">
        <v>539</v>
      </c>
      <c r="E70" s="29" t="s">
        <v>980</v>
      </c>
      <c r="F70" s="29" t="s">
        <v>698</v>
      </c>
      <c r="G70" s="30">
        <v>16010775</v>
      </c>
      <c r="H70" s="30">
        <v>20555998.719099998</v>
      </c>
      <c r="I70" s="125" t="s">
        <v>557</v>
      </c>
      <c r="J70" s="125" t="s">
        <v>245</v>
      </c>
      <c r="K70" s="125" t="s">
        <v>557</v>
      </c>
      <c r="L70" s="125" t="s">
        <v>244</v>
      </c>
      <c r="M70" s="36" t="str">
        <f>_xlfn.XLOOKUP(FY21_Published2[[#This Row],[Project Number]],[1]Sheet1!$A:$A,[1]Sheet1!$N:$N)</f>
        <v>Added &amp; On Schedule</v>
      </c>
    </row>
    <row r="71" spans="1:13" x14ac:dyDescent="0.2">
      <c r="A71" s="2">
        <f t="shared" si="1"/>
        <v>70</v>
      </c>
      <c r="B71" s="7" t="str">
        <f>HYPERLINK("http://cipapp.sandiego.gov/CIPDetail.aspx?ID="&amp;FY21_Published2[[#This Row],[Project Number]],C71)</f>
        <v>Chollas Crane Replacement</v>
      </c>
      <c r="C71" s="29" t="s">
        <v>908</v>
      </c>
      <c r="D71" s="34" t="s">
        <v>344</v>
      </c>
      <c r="E71" s="29" t="s">
        <v>982</v>
      </c>
      <c r="F71" s="29" t="s">
        <v>0</v>
      </c>
      <c r="G71" s="30">
        <v>300000</v>
      </c>
      <c r="H71" s="30">
        <v>554999.99950000003</v>
      </c>
      <c r="I71" s="125" t="s">
        <v>557</v>
      </c>
      <c r="J71" s="125" t="s">
        <v>245</v>
      </c>
      <c r="K71" s="125" t="s">
        <v>557</v>
      </c>
      <c r="L71" s="125" t="s">
        <v>244</v>
      </c>
      <c r="M71" s="36" t="str">
        <f>_xlfn.XLOOKUP(FY21_Published2[[#This Row],[Project Number]],[1]Sheet1!$A:$A,[1]Sheet1!$N:$N)</f>
        <v>On Schedule</v>
      </c>
    </row>
    <row r="72" spans="1:13" x14ac:dyDescent="0.2">
      <c r="A72" s="2">
        <f t="shared" si="1"/>
        <v>71</v>
      </c>
      <c r="B72" s="7" t="str">
        <f>HYPERLINK("http://dpcrcdotnetprod.sannet.gov:255/CIPDetail.aspx?ID="&amp;FY21_Published2[[#This Row],[Project Number]],C72)</f>
        <v>Chollas Paint Booth</v>
      </c>
      <c r="C72" s="29" t="s">
        <v>909</v>
      </c>
      <c r="D72" s="34" t="s">
        <v>445</v>
      </c>
      <c r="E72" s="29" t="s">
        <v>982</v>
      </c>
      <c r="F72" s="29" t="s">
        <v>0</v>
      </c>
      <c r="G72" s="30">
        <v>303000</v>
      </c>
      <c r="H72" s="30">
        <v>665999.99939999997</v>
      </c>
      <c r="I72" s="125" t="s">
        <v>557</v>
      </c>
      <c r="J72" s="125" t="s">
        <v>245</v>
      </c>
      <c r="K72" s="125" t="s">
        <v>557</v>
      </c>
      <c r="L72" s="125" t="s">
        <v>244</v>
      </c>
      <c r="M72" s="36" t="str">
        <f>_xlfn.XLOOKUP(FY21_Published2[[#This Row],[Project Number]],[1]Sheet1!$A:$A,[1]Sheet1!$N:$N)</f>
        <v>On Schedule</v>
      </c>
    </row>
    <row r="73" spans="1:13" x14ac:dyDescent="0.2">
      <c r="A73" s="2">
        <f t="shared" si="1"/>
        <v>72</v>
      </c>
      <c r="B73" s="7" t="str">
        <f>HYPERLINK("http://cipapp.sandiego.gov/CIPDetail.aspx?ID="&amp;FY21_Published2[[#This Row],[Project Number]],C73)</f>
        <v>Pacific Highlands Ranch Branch Library</v>
      </c>
      <c r="C73" s="29" t="s">
        <v>926</v>
      </c>
      <c r="D73" s="31" t="s">
        <v>354</v>
      </c>
      <c r="E73" s="29" t="s">
        <v>979</v>
      </c>
      <c r="F73" s="29" t="s">
        <v>0</v>
      </c>
      <c r="G73" s="30">
        <v>17443915</v>
      </c>
      <c r="H73" s="30">
        <v>26164178</v>
      </c>
      <c r="I73" s="125" t="s">
        <v>557</v>
      </c>
      <c r="J73" s="125" t="s">
        <v>242</v>
      </c>
      <c r="K73" s="125" t="s">
        <v>557</v>
      </c>
      <c r="L73" s="125" t="s">
        <v>244</v>
      </c>
      <c r="M73" s="36" t="str">
        <f>_xlfn.XLOOKUP(FY21_Published2[[#This Row],[Project Number]],[1]Sheet1!$A:$A,[1]Sheet1!$N:$N)</f>
        <v>On Schedule</v>
      </c>
    </row>
    <row r="74" spans="1:13" x14ac:dyDescent="0.2">
      <c r="A74" s="2">
        <f t="shared" si="1"/>
        <v>73</v>
      </c>
      <c r="B74" s="7" t="str">
        <f>HYPERLINK("http://dpcrcdotnetprod.sannet.gov:255/CIPDetail.aspx?ID="&amp;FY21_Published2[[#This Row],[Project Number]],C74)</f>
        <v>Point Loma Library Chiller Replacement</v>
      </c>
      <c r="C74" s="29" t="s">
        <v>1021</v>
      </c>
      <c r="D74" s="34" t="s">
        <v>966</v>
      </c>
      <c r="E74" s="29" t="s">
        <v>979</v>
      </c>
      <c r="F74" s="29" t="s">
        <v>240</v>
      </c>
      <c r="G74" s="30">
        <v>175171.99919999999</v>
      </c>
      <c r="H74" s="30">
        <v>429999.99910000002</v>
      </c>
      <c r="I74" s="125" t="s">
        <v>557</v>
      </c>
      <c r="J74" s="125" t="s">
        <v>242</v>
      </c>
      <c r="K74" s="125" t="s">
        <v>557</v>
      </c>
      <c r="L74" s="125" t="s">
        <v>244</v>
      </c>
      <c r="M74" s="36" t="str">
        <f>_xlfn.XLOOKUP(FY21_Published2[[#This Row],[Project Number]],[1]Sheet1!$A:$A,[1]Sheet1!$N:$N)</f>
        <v>Added &amp; On Schedule</v>
      </c>
    </row>
    <row r="75" spans="1:13" x14ac:dyDescent="0.2">
      <c r="A75" s="2">
        <f t="shared" si="1"/>
        <v>74</v>
      </c>
      <c r="B75" s="7" t="str">
        <f>HYPERLINK("http://cipapp.sandiego.gov/CIPDetail.aspx?ID="&amp;FY21_Published2[[#This Row],[Project Number]],C75)</f>
        <v>SCRIPPS MIRAMAR RANCH LIB</v>
      </c>
      <c r="C75" s="29" t="s">
        <v>914</v>
      </c>
      <c r="D75" s="34" t="s">
        <v>357</v>
      </c>
      <c r="E75" s="29" t="s">
        <v>979</v>
      </c>
      <c r="F75" s="29" t="s">
        <v>0</v>
      </c>
      <c r="G75" s="30">
        <v>4270000</v>
      </c>
      <c r="H75" s="30">
        <v>6076377.1096999999</v>
      </c>
      <c r="I75" s="125" t="s">
        <v>557</v>
      </c>
      <c r="J75" s="125" t="s">
        <v>242</v>
      </c>
      <c r="K75" s="125" t="s">
        <v>557</v>
      </c>
      <c r="L75" s="125" t="s">
        <v>244</v>
      </c>
      <c r="M75" s="36" t="str">
        <f>_xlfn.XLOOKUP(FY21_Published2[[#This Row],[Project Number]],[1]Sheet1!$A:$A,[1]Sheet1!$N:$N)</f>
        <v>On Schedule</v>
      </c>
    </row>
    <row r="76" spans="1:13" x14ac:dyDescent="0.2">
      <c r="A76" s="2">
        <f t="shared" si="1"/>
        <v>75</v>
      </c>
      <c r="B76" s="7" t="str">
        <f>HYPERLINK("http://dpcrcdotnetprod.sannet.gov:255/CIPDetail.aspx?ID="&amp;FY21_Published2[[#This Row],[Project Number]],C76)</f>
        <v>Tecolote North Parking Lot Improvements</v>
      </c>
      <c r="C76" s="29" t="s">
        <v>884</v>
      </c>
      <c r="D76" s="34" t="s">
        <v>532</v>
      </c>
      <c r="E76" s="29" t="s">
        <v>981</v>
      </c>
      <c r="F76" s="29" t="s">
        <v>0</v>
      </c>
      <c r="G76" s="30">
        <v>706160</v>
      </c>
      <c r="H76" s="30">
        <v>868999.99939999997</v>
      </c>
      <c r="I76" s="125" t="s">
        <v>557</v>
      </c>
      <c r="J76" s="125" t="s">
        <v>245</v>
      </c>
      <c r="K76" s="125" t="s">
        <v>557</v>
      </c>
      <c r="L76" s="125" t="s">
        <v>244</v>
      </c>
      <c r="M76" s="36" t="str">
        <f>_xlfn.XLOOKUP(FY21_Published2[[#This Row],[Project Number]],[1]Sheet1!$A:$A,[1]Sheet1!$N:$N)</f>
        <v>On Schedule</v>
      </c>
    </row>
    <row r="77" spans="1:13" x14ac:dyDescent="0.2">
      <c r="A77" s="2">
        <f t="shared" si="1"/>
        <v>76</v>
      </c>
      <c r="B77" s="7" t="str">
        <f>HYPERLINK("http://cipapp.sandiego.gov/CIPDetail.aspx?ID="&amp;FY21_Published2[[#This Row],[Project Number]],C77)</f>
        <v>Tecolote North Comfort Station Imp</v>
      </c>
      <c r="C77" s="29" t="s">
        <v>886</v>
      </c>
      <c r="D77" s="31" t="s">
        <v>531</v>
      </c>
      <c r="E77" s="29" t="s">
        <v>981</v>
      </c>
      <c r="F77" s="29" t="s">
        <v>0</v>
      </c>
      <c r="G77" s="30">
        <v>1639422</v>
      </c>
      <c r="H77" s="30">
        <v>1962999.9990000001</v>
      </c>
      <c r="I77" s="125" t="s">
        <v>557</v>
      </c>
      <c r="J77" s="125" t="s">
        <v>245</v>
      </c>
      <c r="K77" s="125" t="s">
        <v>557</v>
      </c>
      <c r="L77" s="125" t="s">
        <v>244</v>
      </c>
      <c r="M77" s="36" t="str">
        <f>_xlfn.XLOOKUP(FY21_Published2[[#This Row],[Project Number]],[1]Sheet1!$A:$A,[1]Sheet1!$N:$N)</f>
        <v>On Schedule</v>
      </c>
    </row>
    <row r="78" spans="1:13" x14ac:dyDescent="0.2">
      <c r="A78" s="2">
        <f t="shared" si="1"/>
        <v>77</v>
      </c>
      <c r="B78" s="7" t="str">
        <f>HYPERLINK("http://dpcrcdotnetprod.sannet.gov:255/CIPDetail.aspx?ID="&amp;FY21_Published2[[#This Row],[Project Number]],C78)</f>
        <v>Tecolote South Playground Improvements</v>
      </c>
      <c r="C78" s="29" t="s">
        <v>769</v>
      </c>
      <c r="D78" s="34" t="s">
        <v>363</v>
      </c>
      <c r="E78" s="29" t="s">
        <v>981</v>
      </c>
      <c r="F78" s="29" t="s">
        <v>0</v>
      </c>
      <c r="G78" s="30">
        <v>2537976</v>
      </c>
      <c r="H78" s="30">
        <v>3026999.9983999999</v>
      </c>
      <c r="I78" s="125" t="s">
        <v>557</v>
      </c>
      <c r="J78" s="125" t="s">
        <v>245</v>
      </c>
      <c r="K78" s="125" t="s">
        <v>557</v>
      </c>
      <c r="L78" s="125" t="s">
        <v>244</v>
      </c>
      <c r="M78" s="36" t="str">
        <f>_xlfn.XLOOKUP(FY21_Published2[[#This Row],[Project Number]],[1]Sheet1!$A:$A,[1]Sheet1!$N:$N)</f>
        <v>On Schedule</v>
      </c>
    </row>
    <row r="79" spans="1:13" x14ac:dyDescent="0.2">
      <c r="A79" s="2">
        <f t="shared" si="1"/>
        <v>78</v>
      </c>
      <c r="B79" s="7" t="str">
        <f>HYPERLINK("http://dpcrcdotnetprod.sannet.gov:255/CIPDetail.aspx?ID="&amp;FY21_Published2[[#This Row],[Project Number]],C79)</f>
        <v>Tecolote North Playground Improvements</v>
      </c>
      <c r="C79" s="29" t="s">
        <v>885</v>
      </c>
      <c r="D79" s="34" t="s">
        <v>533</v>
      </c>
      <c r="E79" s="29" t="s">
        <v>981</v>
      </c>
      <c r="F79" s="29" t="s">
        <v>0</v>
      </c>
      <c r="G79" s="30">
        <v>1469984</v>
      </c>
      <c r="H79" s="30">
        <v>2964000</v>
      </c>
      <c r="I79" s="125" t="s">
        <v>557</v>
      </c>
      <c r="J79" s="125" t="s">
        <v>245</v>
      </c>
      <c r="K79" s="125" t="s">
        <v>557</v>
      </c>
      <c r="L79" s="125" t="s">
        <v>244</v>
      </c>
      <c r="M79" s="36" t="str">
        <f>_xlfn.XLOOKUP(FY21_Published2[[#This Row],[Project Number]],[1]Sheet1!$A:$A,[1]Sheet1!$N:$N)</f>
        <v>On Schedule</v>
      </c>
    </row>
    <row r="80" spans="1:13" x14ac:dyDescent="0.2">
      <c r="A80" s="2">
        <f t="shared" si="1"/>
        <v>79</v>
      </c>
      <c r="B80" s="7" t="str">
        <f>HYPERLINK("http://dpcrcdotnetprod.sannet.gov:255/CIPDetail.aspx?ID="&amp;FY21_Published2[[#This Row],[Project Number]],C80)</f>
        <v>Tecolote South Comfort Station Imp</v>
      </c>
      <c r="C80" s="29" t="s">
        <v>890</v>
      </c>
      <c r="D80" s="34" t="s">
        <v>534</v>
      </c>
      <c r="E80" s="29" t="s">
        <v>981</v>
      </c>
      <c r="F80" s="29" t="s">
        <v>0</v>
      </c>
      <c r="G80" s="30">
        <v>1608085</v>
      </c>
      <c r="H80" s="30">
        <v>1930999.9987999999</v>
      </c>
      <c r="I80" s="125" t="s">
        <v>557</v>
      </c>
      <c r="J80" s="125" t="s">
        <v>245</v>
      </c>
      <c r="K80" s="125" t="s">
        <v>557</v>
      </c>
      <c r="L80" s="125" t="s">
        <v>244</v>
      </c>
      <c r="M80" s="36" t="str">
        <f>_xlfn.XLOOKUP(FY21_Published2[[#This Row],[Project Number]],[1]Sheet1!$A:$A,[1]Sheet1!$N:$N)</f>
        <v>On Schedule</v>
      </c>
    </row>
    <row r="81" spans="1:13" x14ac:dyDescent="0.2">
      <c r="A81" s="2">
        <f t="shared" si="1"/>
        <v>80</v>
      </c>
      <c r="B81" s="7" t="str">
        <f>HYPERLINK("http://cipapp.sandiego.gov/CIPDetail.aspx?ID="&amp;FY21_Published2[[#This Row],[Project Number]],C81)</f>
        <v>Sherman Heights Com Center Playground</v>
      </c>
      <c r="C81" s="29" t="s">
        <v>704</v>
      </c>
      <c r="D81" s="34" t="s">
        <v>90</v>
      </c>
      <c r="E81" s="29" t="s">
        <v>981</v>
      </c>
      <c r="F81" s="29" t="s">
        <v>0</v>
      </c>
      <c r="G81" s="30">
        <v>350000</v>
      </c>
      <c r="H81" s="30">
        <v>697471.24860000005</v>
      </c>
      <c r="I81" s="125" t="s">
        <v>556</v>
      </c>
      <c r="J81" s="125" t="s">
        <v>243</v>
      </c>
      <c r="K81" s="125" t="s">
        <v>557</v>
      </c>
      <c r="L81" s="125" t="s">
        <v>244</v>
      </c>
      <c r="M81" s="36" t="str">
        <f>_xlfn.XLOOKUP(FY21_Published2[[#This Row],[Project Number]],[1]Sheet1!$A:$A,[1]Sheet1!$N:$N)</f>
        <v>On Schedule</v>
      </c>
    </row>
    <row r="82" spans="1:13" x14ac:dyDescent="0.2">
      <c r="A82" s="2">
        <f t="shared" si="1"/>
        <v>81</v>
      </c>
      <c r="B82" s="7" t="str">
        <f>HYPERLINK("http://dpcrcdotnetprod.sannet.gov:255/CIPDetail.aspx?ID="&amp;FY21_Published2[[#This Row],[Project Number]],C82)</f>
        <v>Dennery Ranch Neighborhood Park</v>
      </c>
      <c r="C82" s="29" t="s">
        <v>315</v>
      </c>
      <c r="D82" s="34" t="s">
        <v>301</v>
      </c>
      <c r="E82" s="29" t="s">
        <v>981</v>
      </c>
      <c r="F82" s="29" t="s">
        <v>321</v>
      </c>
      <c r="G82" s="30">
        <v>5069999.9923999999</v>
      </c>
      <c r="H82" s="30">
        <v>15099999.1702</v>
      </c>
      <c r="I82" s="125" t="s">
        <v>555</v>
      </c>
      <c r="J82" s="125" t="s">
        <v>245</v>
      </c>
      <c r="K82" s="125" t="s">
        <v>557</v>
      </c>
      <c r="L82" s="125" t="s">
        <v>244</v>
      </c>
      <c r="M82" s="36" t="str">
        <f>_xlfn.XLOOKUP(FY21_Published2[[#This Row],[Project Number]],[1]Sheet1!$A:$A,[1]Sheet1!$N:$N)</f>
        <v>Added &amp; On Schedule</v>
      </c>
    </row>
    <row r="83" spans="1:13" x14ac:dyDescent="0.2">
      <c r="A83" s="2">
        <f t="shared" si="1"/>
        <v>82</v>
      </c>
      <c r="B83" s="7" t="str">
        <f>HYPERLINK("http://dpcrcdotnetprod.sannet.gov:255/CIPDetail.aspx?ID="&amp;FY21_Published2[[#This Row],[Project Number]],C83)</f>
        <v>Salk Neighborhood Park &amp; Joint Use Devel</v>
      </c>
      <c r="C83" s="29" t="s">
        <v>925</v>
      </c>
      <c r="D83" s="34" t="s">
        <v>50</v>
      </c>
      <c r="E83" s="29" t="s">
        <v>981</v>
      </c>
      <c r="F83" s="29" t="s">
        <v>0</v>
      </c>
      <c r="G83" s="30">
        <v>5576686</v>
      </c>
      <c r="H83" s="30">
        <v>7237278.2539999997</v>
      </c>
      <c r="I83" s="125" t="s">
        <v>557</v>
      </c>
      <c r="J83" s="125" t="s">
        <v>242</v>
      </c>
      <c r="K83" s="125" t="s">
        <v>557</v>
      </c>
      <c r="L83" s="125" t="s">
        <v>244</v>
      </c>
      <c r="M83" s="36" t="str">
        <f>_xlfn.XLOOKUP(FY21_Published2[[#This Row],[Project Number]],[1]Sheet1!$A:$A,[1]Sheet1!$N:$N)</f>
        <v>On Schedule</v>
      </c>
    </row>
    <row r="84" spans="1:13" x14ac:dyDescent="0.2">
      <c r="A84" s="2">
        <f t="shared" si="1"/>
        <v>83</v>
      </c>
      <c r="B84" s="7" t="str">
        <f>HYPERLINK("http://cipapp.sandiego.gov/CIPDetail.aspx?ID="&amp;FY21_Published2[[#This Row],[Project Number]],C84)</f>
        <v>Chollas Lake Electrical Upgrade</v>
      </c>
      <c r="C84" s="29" t="s">
        <v>1019</v>
      </c>
      <c r="D84" s="34" t="s">
        <v>955</v>
      </c>
      <c r="E84" s="29" t="s">
        <v>981</v>
      </c>
      <c r="F84" s="29" t="s">
        <v>0</v>
      </c>
      <c r="G84" s="30">
        <v>424000</v>
      </c>
      <c r="H84" s="30">
        <v>850000</v>
      </c>
      <c r="I84" s="125" t="s">
        <v>557</v>
      </c>
      <c r="J84" s="125" t="s">
        <v>244</v>
      </c>
      <c r="K84" s="125" t="s">
        <v>557</v>
      </c>
      <c r="L84" s="125" t="s">
        <v>244</v>
      </c>
      <c r="M84" s="36" t="str">
        <f>_xlfn.XLOOKUP(FY21_Published2[[#This Row],[Project Number]],[1]Sheet1!$A:$A,[1]Sheet1!$N:$N)</f>
        <v>Added &amp; On Schedule</v>
      </c>
    </row>
    <row r="85" spans="1:13" x14ac:dyDescent="0.2">
      <c r="A85" s="2">
        <f t="shared" si="1"/>
        <v>84</v>
      </c>
      <c r="B85" s="7" t="str">
        <f>HYPERLINK("http://dpcrcdotnetprod.sannet.gov:255/CIPDetail.aspx?ID="&amp;FY21_Published2[[#This Row],[Project Number]],C85)</f>
        <v>Mountain View Sports Courts</v>
      </c>
      <c r="C85" s="29" t="s">
        <v>700</v>
      </c>
      <c r="D85" s="34" t="s">
        <v>288</v>
      </c>
      <c r="E85" s="29" t="s">
        <v>981</v>
      </c>
      <c r="F85" s="29" t="s">
        <v>240</v>
      </c>
      <c r="G85" s="30">
        <v>546000</v>
      </c>
      <c r="H85" s="30">
        <v>1079999.9998000001</v>
      </c>
      <c r="I85" s="125" t="s">
        <v>557</v>
      </c>
      <c r="J85" s="125" t="s">
        <v>242</v>
      </c>
      <c r="K85" s="125" t="s">
        <v>557</v>
      </c>
      <c r="L85" s="125" t="s">
        <v>244</v>
      </c>
      <c r="M85" s="36" t="str">
        <f>_xlfn.XLOOKUP(FY21_Published2[[#This Row],[Project Number]],[1]Sheet1!$A:$A,[1]Sheet1!$N:$N)</f>
        <v>Added &amp; On Schedule</v>
      </c>
    </row>
    <row r="86" spans="1:13" x14ac:dyDescent="0.2">
      <c r="A86" s="2">
        <f t="shared" si="1"/>
        <v>85</v>
      </c>
      <c r="B86" s="7" t="str">
        <f>HYPERLINK("http://dpcrcdotnetprod.sannet.gov:255/CIPDetail.aspx?ID="&amp;FY21_Published2[[#This Row],[Project Number]],C86)</f>
        <v>La Paz Mini Park</v>
      </c>
      <c r="C86" s="29" t="s">
        <v>921</v>
      </c>
      <c r="D86" s="34" t="s">
        <v>359</v>
      </c>
      <c r="E86" s="29" t="s">
        <v>981</v>
      </c>
      <c r="F86" s="29" t="s">
        <v>0</v>
      </c>
      <c r="G86" s="30">
        <v>1502338</v>
      </c>
      <c r="H86" s="30">
        <v>2602840</v>
      </c>
      <c r="I86" s="125" t="s">
        <v>557</v>
      </c>
      <c r="J86" s="125" t="s">
        <v>245</v>
      </c>
      <c r="K86" s="125" t="s">
        <v>557</v>
      </c>
      <c r="L86" s="125" t="s">
        <v>244</v>
      </c>
      <c r="M86" s="36" t="str">
        <f>_xlfn.XLOOKUP(FY21_Published2[[#This Row],[Project Number]],[1]Sheet1!$A:$A,[1]Sheet1!$N:$N)</f>
        <v>On Schedule</v>
      </c>
    </row>
    <row r="87" spans="1:13" x14ac:dyDescent="0.2">
      <c r="A87" s="2">
        <f t="shared" si="1"/>
        <v>86</v>
      </c>
      <c r="B87" s="7" t="str">
        <f>HYPERLINK("http://cipapp.sandiego.gov/CIPDetail.aspx?ID="&amp;FY21_Published2[[#This Row],[Project Number]],C87)</f>
        <v>Talmadge Traffic Calming Infrastructure</v>
      </c>
      <c r="C87" s="29" t="s">
        <v>936</v>
      </c>
      <c r="D87" s="34" t="s">
        <v>328</v>
      </c>
      <c r="E87" s="29" t="s">
        <v>981</v>
      </c>
      <c r="F87" s="29" t="s">
        <v>0</v>
      </c>
      <c r="G87" s="30">
        <v>173937.99975811099</v>
      </c>
      <c r="H87" s="30">
        <v>309999.99900000001</v>
      </c>
      <c r="I87" s="125" t="s">
        <v>557</v>
      </c>
      <c r="J87" s="125" t="s">
        <v>242</v>
      </c>
      <c r="K87" s="125" t="s">
        <v>557</v>
      </c>
      <c r="L87" s="125" t="s">
        <v>244</v>
      </c>
      <c r="M87" s="36" t="str">
        <f>_xlfn.XLOOKUP(FY21_Published2[[#This Row],[Project Number]],[1]Sheet1!$A:$A,[1]Sheet1!$N:$N)</f>
        <v>On Schedule</v>
      </c>
    </row>
    <row r="88" spans="1:13" x14ac:dyDescent="0.2">
      <c r="A88" s="2">
        <f t="shared" si="1"/>
        <v>87</v>
      </c>
      <c r="B88" s="7" t="str">
        <f>HYPERLINK("http://dpcrcdotnetprod.sannet.gov:255/CIPDetail.aspx?ID="&amp;FY21_Published2[[#This Row],[Project Number]],C88)</f>
        <v>Santa Clara Playground Improvements</v>
      </c>
      <c r="C88" s="29" t="s">
        <v>894</v>
      </c>
      <c r="D88" s="34" t="s">
        <v>355</v>
      </c>
      <c r="E88" s="29" t="s">
        <v>981</v>
      </c>
      <c r="F88" s="29" t="s">
        <v>0</v>
      </c>
      <c r="G88" s="30">
        <v>1377008.99484792</v>
      </c>
      <c r="H88" s="30">
        <v>1960000</v>
      </c>
      <c r="I88" s="125" t="s">
        <v>557</v>
      </c>
      <c r="J88" s="125" t="s">
        <v>242</v>
      </c>
      <c r="K88" s="125" t="s">
        <v>557</v>
      </c>
      <c r="L88" s="125" t="s">
        <v>244</v>
      </c>
      <c r="M88" s="36" t="str">
        <f>_xlfn.XLOOKUP(FY21_Published2[[#This Row],[Project Number]],[1]Sheet1!$A:$A,[1]Sheet1!$N:$N)</f>
        <v>On Schedule</v>
      </c>
    </row>
    <row r="89" spans="1:13" x14ac:dyDescent="0.2">
      <c r="A89" s="2">
        <f t="shared" si="1"/>
        <v>88</v>
      </c>
      <c r="B89" s="7" t="str">
        <f>HYPERLINK("http://dpcrcdotnetprod.sannet.gov:255/CIPDetail.aspx?ID="&amp;FY21_Published2[[#This Row],[Project Number]],C89)</f>
        <v>Santa Clara Comfort Station Improvements</v>
      </c>
      <c r="C89" s="29" t="s">
        <v>895</v>
      </c>
      <c r="D89" s="34" t="s">
        <v>356</v>
      </c>
      <c r="E89" s="29" t="s">
        <v>981</v>
      </c>
      <c r="F89" s="29" t="s">
        <v>0</v>
      </c>
      <c r="G89" s="30">
        <v>506136.99892531999</v>
      </c>
      <c r="H89" s="30">
        <v>750000</v>
      </c>
      <c r="I89" s="125" t="s">
        <v>557</v>
      </c>
      <c r="J89" s="125" t="s">
        <v>242</v>
      </c>
      <c r="K89" s="125" t="s">
        <v>557</v>
      </c>
      <c r="L89" s="125" t="s">
        <v>244</v>
      </c>
      <c r="M89" s="36" t="str">
        <f>_xlfn.XLOOKUP(FY21_Published2[[#This Row],[Project Number]],[1]Sheet1!$A:$A,[1]Sheet1!$N:$N)</f>
        <v>On Schedule</v>
      </c>
    </row>
    <row r="90" spans="1:13" x14ac:dyDescent="0.2">
      <c r="A90" s="2">
        <f t="shared" si="1"/>
        <v>89</v>
      </c>
      <c r="B90" s="7" t="str">
        <f>HYPERLINK("http://dpcrcdotnetprod.sannet.gov:255/CIPDetail.aspx?ID="&amp;FY21_Published2[[#This Row],[Project Number]],C90)</f>
        <v>Wangenheim Joint Use Facility</v>
      </c>
      <c r="C90" s="29" t="s">
        <v>927</v>
      </c>
      <c r="D90" s="34" t="s">
        <v>49</v>
      </c>
      <c r="E90" s="29" t="s">
        <v>981</v>
      </c>
      <c r="F90" s="29" t="s">
        <v>0</v>
      </c>
      <c r="G90" s="30">
        <v>6386395.9986495702</v>
      </c>
      <c r="H90" s="30">
        <v>9517666.9916999992</v>
      </c>
      <c r="I90" s="125" t="s">
        <v>557</v>
      </c>
      <c r="J90" s="125" t="s">
        <v>245</v>
      </c>
      <c r="K90" s="125" t="s">
        <v>557</v>
      </c>
      <c r="L90" s="125" t="s">
        <v>244</v>
      </c>
      <c r="M90" s="36" t="str">
        <f>_xlfn.XLOOKUP(FY21_Published2[[#This Row],[Project Number]],[1]Sheet1!$A:$A,[1]Sheet1!$N:$N)</f>
        <v>On Schedule</v>
      </c>
    </row>
    <row r="91" spans="1:13" x14ac:dyDescent="0.2">
      <c r="A91" s="2">
        <f t="shared" si="1"/>
        <v>90</v>
      </c>
      <c r="B91" s="7" t="str">
        <f>HYPERLINK("http://dpcrcdotnetprod.sannet.gov:255/CIPDetail.aspx?ID="&amp;FY21_Published2[[#This Row],[Project Number]],C91)</f>
        <v>North City Pure Water Pipeline</v>
      </c>
      <c r="C91" s="29" t="s">
        <v>836</v>
      </c>
      <c r="D91" s="34" t="s">
        <v>121</v>
      </c>
      <c r="E91" s="29" t="s">
        <v>830</v>
      </c>
      <c r="F91" s="29" t="s">
        <v>0</v>
      </c>
      <c r="G91" s="30">
        <v>87680000</v>
      </c>
      <c r="H91" s="30">
        <v>102239038.993</v>
      </c>
      <c r="I91" s="125" t="s">
        <v>557</v>
      </c>
      <c r="J91" s="125" t="s">
        <v>245</v>
      </c>
      <c r="K91" s="125" t="s">
        <v>557</v>
      </c>
      <c r="L91" s="125" t="s">
        <v>244</v>
      </c>
      <c r="M91" s="36" t="str">
        <f>_xlfn.XLOOKUP(FY21_Published2[[#This Row],[Project Number]],[1]Sheet1!$A:$A,[1]Sheet1!$N:$N)</f>
        <v>On Schedule</v>
      </c>
    </row>
    <row r="92" spans="1:13" x14ac:dyDescent="0.2">
      <c r="A92" s="2">
        <f t="shared" si="1"/>
        <v>91</v>
      </c>
      <c r="B92" s="7" t="str">
        <f>HYPERLINK("http://dpcrcdotnetprod.sannet.gov:255/CIPDetail.aspx?ID="&amp;FY21_Published2[[#This Row],[Project Number]],C92)</f>
        <v>Bay Ho Improv 1 (S)</v>
      </c>
      <c r="C92" s="29" t="s">
        <v>897</v>
      </c>
      <c r="D92" s="34" t="s">
        <v>428</v>
      </c>
      <c r="E92" s="29" t="s">
        <v>830</v>
      </c>
      <c r="F92" s="29" t="s">
        <v>0</v>
      </c>
      <c r="G92" s="30">
        <v>5208400</v>
      </c>
      <c r="H92" s="30">
        <v>7024799.9859999996</v>
      </c>
      <c r="I92" s="125" t="s">
        <v>557</v>
      </c>
      <c r="J92" s="125" t="s">
        <v>245</v>
      </c>
      <c r="K92" s="125" t="s">
        <v>557</v>
      </c>
      <c r="L92" s="125" t="s">
        <v>244</v>
      </c>
      <c r="M92" s="36" t="str">
        <f>_xlfn.XLOOKUP(FY21_Published2[[#This Row],[Project Number]],[1]Sheet1!$A:$A,[1]Sheet1!$N:$N)</f>
        <v>On Schedule</v>
      </c>
    </row>
    <row r="93" spans="1:13" x14ac:dyDescent="0.2">
      <c r="A93" s="2">
        <f t="shared" si="1"/>
        <v>92</v>
      </c>
      <c r="B93" s="7" t="str">
        <f>HYPERLINK("http://dpcrcdotnetprod.sannet.gov:255/CIPDetail.aspx?ID="&amp;FY21_Published2[[#This Row],[Project Number]],C93)</f>
        <v>Balboa Park Pipeline Repl Ph III (S)</v>
      </c>
      <c r="C93" s="29" t="s">
        <v>659</v>
      </c>
      <c r="D93" s="34" t="s">
        <v>103</v>
      </c>
      <c r="E93" s="29" t="s">
        <v>830</v>
      </c>
      <c r="F93" s="29" t="s">
        <v>0</v>
      </c>
      <c r="G93" s="30">
        <v>1213000</v>
      </c>
      <c r="H93" s="30">
        <v>2093499.6188999999</v>
      </c>
      <c r="I93" s="125" t="s">
        <v>556</v>
      </c>
      <c r="J93" s="125" t="s">
        <v>242</v>
      </c>
      <c r="K93" s="125" t="s">
        <v>557</v>
      </c>
      <c r="L93" s="125" t="s">
        <v>244</v>
      </c>
      <c r="M93" s="36" t="str">
        <f>_xlfn.XLOOKUP(FY21_Published2[[#This Row],[Project Number]],[1]Sheet1!$A:$A,[1]Sheet1!$N:$N)</f>
        <v>Added &amp; On Schedule</v>
      </c>
    </row>
    <row r="94" spans="1:13" x14ac:dyDescent="0.2">
      <c r="A94" s="2">
        <f t="shared" si="1"/>
        <v>93</v>
      </c>
      <c r="B94" s="7" t="str">
        <f>HYPERLINK("http://dpcrcdotnetprod.sannet.gov:255/CIPDetail.aspx?ID="&amp;FY21_Published2[[#This Row],[Project Number]],C94)</f>
        <v>Morena Improv 3 (W)</v>
      </c>
      <c r="C94" s="29" t="s">
        <v>1016</v>
      </c>
      <c r="D94" s="34" t="s">
        <v>960</v>
      </c>
      <c r="E94" s="29" t="s">
        <v>830</v>
      </c>
      <c r="F94" s="29" t="s">
        <v>698</v>
      </c>
      <c r="G94" s="30">
        <v>549999.99739999999</v>
      </c>
      <c r="H94" s="30">
        <v>797499.99730000005</v>
      </c>
      <c r="I94" s="125" t="s">
        <v>557</v>
      </c>
      <c r="J94" s="125" t="s">
        <v>244</v>
      </c>
      <c r="K94" s="125" t="s">
        <v>557</v>
      </c>
      <c r="L94" s="125" t="s">
        <v>244</v>
      </c>
      <c r="M94" s="36" t="str">
        <f>_xlfn.XLOOKUP(FY21_Published2[[#This Row],[Project Number]],[1]Sheet1!$A:$A,[1]Sheet1!$N:$N)</f>
        <v>Added &amp; On Schedule</v>
      </c>
    </row>
    <row r="95" spans="1:13" x14ac:dyDescent="0.2">
      <c r="A95" s="2">
        <f t="shared" si="1"/>
        <v>94</v>
      </c>
      <c r="B95" s="7" t="str">
        <f>HYPERLINK("http://dpcrcdotnetprod.sannet.gov:255/CIPDetail.aspx?ID="&amp;FY21_Published2[[#This Row],[Project Number]],C95)</f>
        <v>Morena Improv 3 (S)</v>
      </c>
      <c r="C95" s="29" t="s">
        <v>1017</v>
      </c>
      <c r="D95" s="34" t="s">
        <v>959</v>
      </c>
      <c r="E95" s="29" t="s">
        <v>830</v>
      </c>
      <c r="F95" s="29" t="s">
        <v>698</v>
      </c>
      <c r="G95" s="30">
        <v>549999.99739999999</v>
      </c>
      <c r="H95" s="30">
        <v>797499.99730000005</v>
      </c>
      <c r="I95" s="125" t="s">
        <v>557</v>
      </c>
      <c r="J95" s="125" t="s">
        <v>244</v>
      </c>
      <c r="K95" s="125" t="s">
        <v>557</v>
      </c>
      <c r="L95" s="125" t="s">
        <v>244</v>
      </c>
      <c r="M95" s="36" t="str">
        <f>_xlfn.XLOOKUP(FY21_Published2[[#This Row],[Project Number]],[1]Sheet1!$A:$A,[1]Sheet1!$N:$N)</f>
        <v>Added &amp; On Schedule</v>
      </c>
    </row>
    <row r="96" spans="1:13" x14ac:dyDescent="0.2">
      <c r="A96" s="2">
        <f t="shared" si="1"/>
        <v>95</v>
      </c>
      <c r="B96" s="7" t="str">
        <f>HYPERLINK("http://dpcrcdotnetprod.sannet.gov:255/CIPDetail.aspx?ID="&amp;FY21_Published2[[#This Row],[Project Number]],C96)</f>
        <v>Water &amp; Sewer Group 965 (S)</v>
      </c>
      <c r="C96" s="29" t="s">
        <v>819</v>
      </c>
      <c r="D96" s="34" t="s">
        <v>544</v>
      </c>
      <c r="E96" s="29" t="s">
        <v>830</v>
      </c>
      <c r="F96" s="29" t="s">
        <v>0</v>
      </c>
      <c r="G96" s="30">
        <v>1855399.9944994701</v>
      </c>
      <c r="H96" s="30">
        <v>2932599.9942000001</v>
      </c>
      <c r="I96" s="125" t="s">
        <v>557</v>
      </c>
      <c r="J96" s="125" t="s">
        <v>242</v>
      </c>
      <c r="K96" s="125" t="s">
        <v>557</v>
      </c>
      <c r="L96" s="125" t="s">
        <v>244</v>
      </c>
      <c r="M96" s="36" t="str">
        <f>_xlfn.XLOOKUP(FY21_Published2[[#This Row],[Project Number]],[1]Sheet1!$A:$A,[1]Sheet1!$N:$N)</f>
        <v>On Schedule</v>
      </c>
    </row>
    <row r="97" spans="1:13" x14ac:dyDescent="0.2">
      <c r="A97" s="2">
        <f t="shared" si="1"/>
        <v>96</v>
      </c>
      <c r="B97" s="7" t="str">
        <f>HYPERLINK("http://cipapp.sandiego.gov/CIPDetail.aspx?ID="&amp;FY21_Published2[[#This Row],[Project Number]],C97)</f>
        <v>Water &amp; Sewer Group 965 (W)</v>
      </c>
      <c r="C97" s="29" t="s">
        <v>820</v>
      </c>
      <c r="D97" s="34" t="s">
        <v>545</v>
      </c>
      <c r="E97" s="29" t="s">
        <v>830</v>
      </c>
      <c r="F97" s="29" t="s">
        <v>0</v>
      </c>
      <c r="G97" s="30">
        <v>1769499.99126138</v>
      </c>
      <c r="H97" s="30">
        <v>2934599.9909999999</v>
      </c>
      <c r="I97" s="125" t="s">
        <v>557</v>
      </c>
      <c r="J97" s="125" t="s">
        <v>242</v>
      </c>
      <c r="K97" s="125" t="s">
        <v>557</v>
      </c>
      <c r="L97" s="125" t="s">
        <v>244</v>
      </c>
      <c r="M97" s="36" t="str">
        <f>_xlfn.XLOOKUP(FY21_Published2[[#This Row],[Project Number]],[1]Sheet1!$A:$A,[1]Sheet1!$N:$N)</f>
        <v>On Schedule</v>
      </c>
    </row>
    <row r="98" spans="1:13" x14ac:dyDescent="0.2">
      <c r="A98" s="2">
        <f t="shared" si="1"/>
        <v>97</v>
      </c>
      <c r="B98" s="7" t="str">
        <f>HYPERLINK("http://cipapp.sandiego.gov/CIPDetail.aspx?ID="&amp;FY21_Published2[[#This Row],[Project Number]],C98)</f>
        <v>Sewer Group 843</v>
      </c>
      <c r="C98" s="29" t="s">
        <v>859</v>
      </c>
      <c r="D98" s="31" t="s">
        <v>518</v>
      </c>
      <c r="E98" s="29" t="s">
        <v>830</v>
      </c>
      <c r="F98" s="29" t="s">
        <v>0</v>
      </c>
      <c r="G98" s="30">
        <v>6127389</v>
      </c>
      <c r="H98" s="30">
        <v>8889923.5818000007</v>
      </c>
      <c r="I98" s="125" t="s">
        <v>557</v>
      </c>
      <c r="J98" s="125" t="s">
        <v>242</v>
      </c>
      <c r="K98" s="125" t="s">
        <v>557</v>
      </c>
      <c r="L98" s="125" t="s">
        <v>244</v>
      </c>
      <c r="M98" s="36" t="str">
        <f>_xlfn.XLOOKUP(FY21_Published2[[#This Row],[Project Number]],[1]Sheet1!$A:$A,[1]Sheet1!$N:$N)</f>
        <v>On Schedule</v>
      </c>
    </row>
    <row r="99" spans="1:13" x14ac:dyDescent="0.2">
      <c r="A99" s="2">
        <f t="shared" si="1"/>
        <v>98</v>
      </c>
      <c r="B99" s="7" t="str">
        <f>HYPERLINK("http://dpcrcdotnetprod.sannet.gov:255/CIPDetail.aspx?ID="&amp;FY21_Published2[[#This Row],[Project Number]],C99)</f>
        <v>NCPWF Influent Pump Station and Pipeline</v>
      </c>
      <c r="C99" s="29" t="s">
        <v>839</v>
      </c>
      <c r="D99" s="34" t="s">
        <v>330</v>
      </c>
      <c r="E99" s="29" t="s">
        <v>830</v>
      </c>
      <c r="F99" s="29" t="s">
        <v>0</v>
      </c>
      <c r="G99" s="30">
        <v>29218851</v>
      </c>
      <c r="H99" s="30">
        <v>38413733.995499998</v>
      </c>
      <c r="I99" s="125" t="s">
        <v>557</v>
      </c>
      <c r="J99" s="125" t="s">
        <v>245</v>
      </c>
      <c r="K99" s="125" t="s">
        <v>557</v>
      </c>
      <c r="L99" s="125" t="s">
        <v>244</v>
      </c>
      <c r="M99" s="36" t="str">
        <f>_xlfn.XLOOKUP(FY21_Published2[[#This Row],[Project Number]],[1]Sheet1!$A:$A,[1]Sheet1!$N:$N)</f>
        <v>Added &amp; On Schedule</v>
      </c>
    </row>
    <row r="100" spans="1:13" x14ac:dyDescent="0.2">
      <c r="A100" s="2">
        <f t="shared" si="1"/>
        <v>99</v>
      </c>
      <c r="B100" s="7" t="str">
        <f>HYPERLINK("http://dpcrcdotnetprod.sannet.gov:255/CIPDetail.aspx?ID="&amp;FY21_Published2[[#This Row],[Project Number]],C100)</f>
        <v>NCWRP Improvements to 30 MGD</v>
      </c>
      <c r="C100" s="29" t="s">
        <v>1020</v>
      </c>
      <c r="D100" s="34" t="s">
        <v>41</v>
      </c>
      <c r="E100" s="29" t="s">
        <v>830</v>
      </c>
      <c r="F100" s="29" t="s">
        <v>0</v>
      </c>
      <c r="G100" s="30">
        <v>26449499.174800001</v>
      </c>
      <c r="H100" s="30">
        <v>32998711.174699999</v>
      </c>
      <c r="I100" s="125" t="s">
        <v>557</v>
      </c>
      <c r="J100" s="125" t="s">
        <v>245</v>
      </c>
      <c r="K100" s="125" t="s">
        <v>557</v>
      </c>
      <c r="L100" s="125" t="s">
        <v>244</v>
      </c>
      <c r="M100" s="36" t="str">
        <f>_xlfn.XLOOKUP(FY21_Published2[[#This Row],[Project Number]],[1]Sheet1!$A:$A,[1]Sheet1!$N:$N)</f>
        <v>Added &amp; On Schedule</v>
      </c>
    </row>
    <row r="101" spans="1:13" x14ac:dyDescent="0.2">
      <c r="A101" s="2">
        <f t="shared" si="1"/>
        <v>100</v>
      </c>
      <c r="B101" s="7" t="str">
        <f>HYPERLINK("http://cipapp.sandiego.gov/CIPDetail.aspx?ID="&amp;FY21_Published2[[#This Row],[Project Number]],C101)</f>
        <v>PWP North City Water Rec Plant Expansion</v>
      </c>
      <c r="C101" s="29" t="s">
        <v>1022</v>
      </c>
      <c r="D101" s="34" t="s">
        <v>969</v>
      </c>
      <c r="E101" s="29" t="s">
        <v>830</v>
      </c>
      <c r="F101" s="29" t="s">
        <v>0</v>
      </c>
      <c r="G101" s="30">
        <v>148291500</v>
      </c>
      <c r="H101" s="30">
        <v>192778950</v>
      </c>
      <c r="I101" s="125" t="s">
        <v>557</v>
      </c>
      <c r="J101" s="125" t="s">
        <v>245</v>
      </c>
      <c r="K101" s="125" t="s">
        <v>557</v>
      </c>
      <c r="L101" s="125" t="s">
        <v>244</v>
      </c>
      <c r="M101" s="36" t="str">
        <f>_xlfn.XLOOKUP(FY21_Published2[[#This Row],[Project Number]],[1]Sheet1!$A:$A,[1]Sheet1!$N:$N)</f>
        <v>Added &amp; On Schedule</v>
      </c>
    </row>
    <row r="102" spans="1:13" x14ac:dyDescent="0.2">
      <c r="A102" s="2">
        <f t="shared" si="1"/>
        <v>101</v>
      </c>
      <c r="B102" s="7" t="str">
        <f>HYPERLINK("http://dpcrcdotnetprod.sannet.gov:255/CIPDetail.aspx?ID="&amp;FY21_Published2[[#This Row],[Project Number]],C102)</f>
        <v>AC Water &amp; Sewer Group 1051 (W)</v>
      </c>
      <c r="C102" s="29" t="s">
        <v>864</v>
      </c>
      <c r="D102" s="34" t="s">
        <v>410</v>
      </c>
      <c r="E102" s="29" t="s">
        <v>830</v>
      </c>
      <c r="F102" s="29" t="s">
        <v>0</v>
      </c>
      <c r="G102" s="30">
        <v>776299.99620671605</v>
      </c>
      <c r="H102" s="30">
        <v>1004599.9962000001</v>
      </c>
      <c r="I102" s="125" t="s">
        <v>557</v>
      </c>
      <c r="J102" s="125" t="s">
        <v>245</v>
      </c>
      <c r="K102" s="125" t="s">
        <v>557</v>
      </c>
      <c r="L102" s="125" t="s">
        <v>244</v>
      </c>
      <c r="M102" s="36" t="str">
        <f>_xlfn.XLOOKUP(FY21_Published2[[#This Row],[Project Number]],[1]Sheet1!$A:$A,[1]Sheet1!$N:$N)</f>
        <v>On Schedule</v>
      </c>
    </row>
    <row r="103" spans="1:13" x14ac:dyDescent="0.2">
      <c r="A103" s="2">
        <f t="shared" si="1"/>
        <v>102</v>
      </c>
      <c r="B103" s="7" t="str">
        <f>HYPERLINK("http://cipapp.sandiego.gov/CIPDetail.aspx?ID="&amp;FY21_Published2[[#This Row],[Project Number]],C103)</f>
        <v>AC Water &amp; Sewer Group 1051 (S)</v>
      </c>
      <c r="C103" s="29" t="s">
        <v>865</v>
      </c>
      <c r="D103" s="31" t="s">
        <v>409</v>
      </c>
      <c r="E103" s="29" t="s">
        <v>830</v>
      </c>
      <c r="F103" s="29" t="s">
        <v>0</v>
      </c>
      <c r="G103" s="30">
        <v>3136599.9908040599</v>
      </c>
      <c r="H103" s="30">
        <v>4059099.9907999998</v>
      </c>
      <c r="I103" s="125" t="s">
        <v>557</v>
      </c>
      <c r="J103" s="125" t="s">
        <v>245</v>
      </c>
      <c r="K103" s="125" t="s">
        <v>557</v>
      </c>
      <c r="L103" s="125" t="s">
        <v>244</v>
      </c>
      <c r="M103" s="36" t="str">
        <f>_xlfn.XLOOKUP(FY21_Published2[[#This Row],[Project Number]],[1]Sheet1!$A:$A,[1]Sheet1!$N:$N)</f>
        <v>On Schedule</v>
      </c>
    </row>
    <row r="104" spans="1:13" x14ac:dyDescent="0.2">
      <c r="A104" s="2">
        <f t="shared" si="1"/>
        <v>103</v>
      </c>
      <c r="B104" s="7" t="str">
        <f>HYPERLINK("http://dpcrcdotnetprod.sannet.gov:255/CIPDetail.aspx?ID="&amp;FY21_Published2[[#This Row],[Project Number]],C104)</f>
        <v>Sewer Rehab 1051A</v>
      </c>
      <c r="C104" s="29" t="s">
        <v>899</v>
      </c>
      <c r="D104" s="34" t="s">
        <v>519</v>
      </c>
      <c r="E104" s="29" t="s">
        <v>830</v>
      </c>
      <c r="F104" s="29" t="s">
        <v>0</v>
      </c>
      <c r="G104" s="30">
        <v>126199.999383341</v>
      </c>
      <c r="H104" s="30">
        <v>178199.9993</v>
      </c>
      <c r="I104" s="125" t="s">
        <v>557</v>
      </c>
      <c r="J104" s="125" t="s">
        <v>245</v>
      </c>
      <c r="K104" s="125" t="s">
        <v>557</v>
      </c>
      <c r="L104" s="125" t="s">
        <v>244</v>
      </c>
      <c r="M104" s="36" t="str">
        <f>_xlfn.XLOOKUP(FY21_Published2[[#This Row],[Project Number]],[1]Sheet1!$A:$A,[1]Sheet1!$N:$N)</f>
        <v>On Schedule</v>
      </c>
    </row>
    <row r="105" spans="1:13" x14ac:dyDescent="0.2">
      <c r="A105" s="2">
        <f t="shared" si="1"/>
        <v>104</v>
      </c>
      <c r="B105" s="7" t="str">
        <f>HYPERLINK("http://dpcrcdotnetprod.sannet.gov:255/CIPDetail.aspx?ID="&amp;FY21_Published2[[#This Row],[Project Number]],C105)</f>
        <v>Sewer &amp; AC Water Group 763 (S)</v>
      </c>
      <c r="C105" s="29" t="s">
        <v>813</v>
      </c>
      <c r="D105" s="34" t="s">
        <v>508</v>
      </c>
      <c r="E105" s="29" t="s">
        <v>830</v>
      </c>
      <c r="F105" s="29" t="s">
        <v>0</v>
      </c>
      <c r="G105" s="30">
        <v>8986036.0600000005</v>
      </c>
      <c r="H105" s="30">
        <v>10611812.978399999</v>
      </c>
      <c r="I105" s="125" t="s">
        <v>557</v>
      </c>
      <c r="J105" s="125" t="s">
        <v>243</v>
      </c>
      <c r="K105" s="125" t="s">
        <v>557</v>
      </c>
      <c r="L105" s="125" t="s">
        <v>244</v>
      </c>
      <c r="M105" s="36" t="str">
        <f>_xlfn.XLOOKUP(FY21_Published2[[#This Row],[Project Number]],[1]Sheet1!$A:$A,[1]Sheet1!$N:$N)</f>
        <v>On Schedule</v>
      </c>
    </row>
    <row r="106" spans="1:13" x14ac:dyDescent="0.2">
      <c r="A106" s="2">
        <f t="shared" si="1"/>
        <v>105</v>
      </c>
      <c r="B106" s="7" t="str">
        <f>HYPERLINK("http://cipapp.sandiego.gov/CIPDetail.aspx?ID="&amp;FY21_Published2[[#This Row],[Project Number]],C106)</f>
        <v>Sewer and AC Water Group 763 (W)</v>
      </c>
      <c r="C106" s="29" t="s">
        <v>852</v>
      </c>
      <c r="D106" s="34" t="s">
        <v>348</v>
      </c>
      <c r="E106" s="29" t="s">
        <v>830</v>
      </c>
      <c r="F106" s="29" t="s">
        <v>0</v>
      </c>
      <c r="G106" s="30">
        <v>1972544.5</v>
      </c>
      <c r="H106" s="30">
        <v>2305317.9961000001</v>
      </c>
      <c r="I106" s="125" t="s">
        <v>557</v>
      </c>
      <c r="J106" s="125" t="s">
        <v>243</v>
      </c>
      <c r="K106" s="125" t="s">
        <v>557</v>
      </c>
      <c r="L106" s="125" t="s">
        <v>244</v>
      </c>
      <c r="M106" s="36" t="str">
        <f>_xlfn.XLOOKUP(FY21_Published2[[#This Row],[Project Number]],[1]Sheet1!$A:$A,[1]Sheet1!$N:$N)</f>
        <v>On Schedule</v>
      </c>
    </row>
    <row r="107" spans="1:13" x14ac:dyDescent="0.2">
      <c r="A107" s="2">
        <f t="shared" si="1"/>
        <v>106</v>
      </c>
      <c r="B107" s="7" t="str">
        <f>HYPERLINK("http://dpcrcdotnetprod.sannet.gov:255/CIPDetail.aspx?ID="&amp;FY21_Published2[[#This Row],[Project Number]],C107)</f>
        <v>Talmadge AC Water Main Replacement</v>
      </c>
      <c r="C107" s="29" t="s">
        <v>879</v>
      </c>
      <c r="D107" s="34" t="s">
        <v>528</v>
      </c>
      <c r="E107" s="29" t="s">
        <v>830</v>
      </c>
      <c r="F107" s="29" t="s">
        <v>0</v>
      </c>
      <c r="G107" s="30">
        <v>814100</v>
      </c>
      <c r="H107" s="30">
        <v>2138080.9999000002</v>
      </c>
      <c r="I107" s="125" t="s">
        <v>557</v>
      </c>
      <c r="J107" s="125" t="s">
        <v>242</v>
      </c>
      <c r="K107" s="125" t="s">
        <v>557</v>
      </c>
      <c r="L107" s="125" t="s">
        <v>244</v>
      </c>
      <c r="M107" s="36" t="str">
        <f>_xlfn.XLOOKUP(FY21_Published2[[#This Row],[Project Number]],[1]Sheet1!$A:$A,[1]Sheet1!$N:$N)</f>
        <v>On Schedule</v>
      </c>
    </row>
    <row r="108" spans="1:13" x14ac:dyDescent="0.2">
      <c r="A108" s="2">
        <f t="shared" si="1"/>
        <v>107</v>
      </c>
      <c r="B108" s="7" t="str">
        <f>HYPERLINK("http://dpcrcdotnetprod.sannet.gov:255/CIPDetail.aspx?ID="&amp;FY21_Published2[[#This Row],[Project Number]],C108)</f>
        <v>AC Water &amp; Sewer Group 1036 (S)</v>
      </c>
      <c r="C108" s="29" t="s">
        <v>867</v>
      </c>
      <c r="D108" s="34" t="s">
        <v>402</v>
      </c>
      <c r="E108" s="29" t="s">
        <v>830</v>
      </c>
      <c r="F108" s="29" t="s">
        <v>0</v>
      </c>
      <c r="G108" s="30">
        <v>525900</v>
      </c>
      <c r="H108" s="30">
        <v>652800</v>
      </c>
      <c r="I108" s="125" t="s">
        <v>557</v>
      </c>
      <c r="J108" s="125" t="s">
        <v>242</v>
      </c>
      <c r="K108" s="125" t="s">
        <v>557</v>
      </c>
      <c r="L108" s="125" t="s">
        <v>244</v>
      </c>
      <c r="M108" s="36" t="str">
        <f>_xlfn.XLOOKUP(FY21_Published2[[#This Row],[Project Number]],[1]Sheet1!$A:$A,[1]Sheet1!$N:$N)</f>
        <v>On Schedule</v>
      </c>
    </row>
    <row r="109" spans="1:13" x14ac:dyDescent="0.2">
      <c r="A109" s="2">
        <f t="shared" si="1"/>
        <v>108</v>
      </c>
      <c r="B109" s="7" t="str">
        <f>HYPERLINK("http://cipapp.sandiego.gov/CIPDetail.aspx?ID="&amp;FY21_Published2[[#This Row],[Project Number]],C109)</f>
        <v>Balboa Park Pipeline Repl Ph II (S)</v>
      </c>
      <c r="C109" s="29" t="s">
        <v>854</v>
      </c>
      <c r="D109" s="31" t="s">
        <v>426</v>
      </c>
      <c r="E109" s="29" t="s">
        <v>830</v>
      </c>
      <c r="F109" s="29" t="s">
        <v>0</v>
      </c>
      <c r="G109" s="30">
        <v>1851999.9978954501</v>
      </c>
      <c r="H109" s="30">
        <v>1730068.9994999999</v>
      </c>
      <c r="I109" s="125" t="s">
        <v>557</v>
      </c>
      <c r="J109" s="125" t="s">
        <v>242</v>
      </c>
      <c r="K109" s="125" t="s">
        <v>557</v>
      </c>
      <c r="L109" s="125" t="s">
        <v>244</v>
      </c>
      <c r="M109" s="36" t="str">
        <f>_xlfn.XLOOKUP(FY21_Published2[[#This Row],[Project Number]],[1]Sheet1!$A:$A,[1]Sheet1!$N:$N)</f>
        <v>On Schedule</v>
      </c>
    </row>
    <row r="110" spans="1:13" x14ac:dyDescent="0.2">
      <c r="A110" s="2">
        <f t="shared" si="1"/>
        <v>109</v>
      </c>
      <c r="B110" s="7" t="str">
        <f>HYPERLINK("http://dpcrcdotnetprod.sannet.gov:255/CIPDetail.aspx?ID="&amp;FY21_Published2[[#This Row],[Project Number]],C110)</f>
        <v>Balboa Park Pipeline Repl Phase II (W)</v>
      </c>
      <c r="C110" s="29" t="s">
        <v>1025</v>
      </c>
      <c r="D110" s="34" t="s">
        <v>427</v>
      </c>
      <c r="E110" s="29" t="s">
        <v>830</v>
      </c>
      <c r="F110" s="29" t="s">
        <v>0</v>
      </c>
      <c r="G110" s="30">
        <v>3789999.9956931798</v>
      </c>
      <c r="H110" s="30">
        <v>8582379.9988000002</v>
      </c>
      <c r="I110" s="125" t="s">
        <v>557</v>
      </c>
      <c r="J110" s="125" t="s">
        <v>242</v>
      </c>
      <c r="K110" s="125" t="s">
        <v>557</v>
      </c>
      <c r="L110" s="125" t="s">
        <v>244</v>
      </c>
      <c r="M110" s="36" t="str">
        <f>_xlfn.XLOOKUP(FY21_Published2[[#This Row],[Project Number]],[1]Sheet1!$A:$A,[1]Sheet1!$N:$N)</f>
        <v>On Schedule</v>
      </c>
    </row>
    <row r="111" spans="1:13" x14ac:dyDescent="0.2">
      <c r="A111" s="2">
        <f t="shared" si="1"/>
        <v>110</v>
      </c>
      <c r="B111" s="7" t="str">
        <f>HYPERLINK("http://dpcrcdotnetprod.sannet.gov:255/CIPDetail.aspx?ID="&amp;FY21_Published2[[#This Row],[Project Number]],C111)</f>
        <v>Alvarado TS Water Main Relocations</v>
      </c>
      <c r="C111" s="29" t="s">
        <v>157</v>
      </c>
      <c r="D111" s="34" t="s">
        <v>85</v>
      </c>
      <c r="E111" s="29" t="s">
        <v>830</v>
      </c>
      <c r="F111" s="29" t="s">
        <v>0</v>
      </c>
      <c r="G111" s="30">
        <v>9999999.9134090897</v>
      </c>
      <c r="H111" s="30">
        <v>10438399.912799999</v>
      </c>
      <c r="I111" s="125" t="s">
        <v>556</v>
      </c>
      <c r="J111" s="125" t="s">
        <v>242</v>
      </c>
      <c r="K111" s="125" t="s">
        <v>557</v>
      </c>
      <c r="L111" s="125" t="s">
        <v>244</v>
      </c>
      <c r="M111" s="36" t="str">
        <f>_xlfn.XLOOKUP(FY21_Published2[[#This Row],[Project Number]],[1]Sheet1!$A:$A,[1]Sheet1!$N:$N)</f>
        <v>On Schedule</v>
      </c>
    </row>
    <row r="112" spans="1:13" x14ac:dyDescent="0.2">
      <c r="A112" s="2">
        <f t="shared" si="1"/>
        <v>111</v>
      </c>
      <c r="B112" s="7" t="str">
        <f>HYPERLINK("http://cipapp.sandiego.gov/CIPDetail.aspx?ID="&amp;FY21_Published2[[#This Row],[Project Number]],C112)</f>
        <v>Alvarado Trunk Sewer Phase IV</v>
      </c>
      <c r="C112" s="29" t="s">
        <v>156</v>
      </c>
      <c r="D112" s="31" t="s">
        <v>48</v>
      </c>
      <c r="E112" s="29" t="s">
        <v>830</v>
      </c>
      <c r="F112" s="29" t="s">
        <v>0</v>
      </c>
      <c r="G112" s="30">
        <v>54999999.949000001</v>
      </c>
      <c r="H112" s="30">
        <v>66999999.726000004</v>
      </c>
      <c r="I112" s="125" t="s">
        <v>556</v>
      </c>
      <c r="J112" s="125" t="s">
        <v>242</v>
      </c>
      <c r="K112" s="125" t="s">
        <v>557</v>
      </c>
      <c r="L112" s="125" t="s">
        <v>244</v>
      </c>
      <c r="M112" s="36" t="str">
        <f>_xlfn.XLOOKUP(FY21_Published2[[#This Row],[Project Number]],[1]Sheet1!$A:$A,[1]Sheet1!$N:$N)</f>
        <v>On Schedule</v>
      </c>
    </row>
    <row r="113" spans="1:13" x14ac:dyDescent="0.2">
      <c r="A113" s="2">
        <f t="shared" si="1"/>
        <v>112</v>
      </c>
      <c r="B113" s="7" t="str">
        <f>HYPERLINK("http://cipapp.sandiego.gov/CIPDetail.aspx?ID="&amp;FY21_Published2[[#This Row],[Project Number]],C113)</f>
        <v>MBC Equipment Upgrades</v>
      </c>
      <c r="C113" s="29" t="s">
        <v>210</v>
      </c>
      <c r="D113" s="31" t="s">
        <v>40</v>
      </c>
      <c r="E113" s="29" t="s">
        <v>830</v>
      </c>
      <c r="F113" s="29" t="s">
        <v>0</v>
      </c>
      <c r="G113" s="30">
        <v>35400000</v>
      </c>
      <c r="H113" s="30">
        <v>45503972</v>
      </c>
      <c r="I113" s="125" t="s">
        <v>557</v>
      </c>
      <c r="J113" s="125" t="s">
        <v>242</v>
      </c>
      <c r="K113" s="125" t="s">
        <v>557</v>
      </c>
      <c r="L113" s="125" t="s">
        <v>244</v>
      </c>
      <c r="M113" s="36" t="str">
        <f>_xlfn.XLOOKUP(FY21_Published2[[#This Row],[Project Number]],[1]Sheet1!$A:$A,[1]Sheet1!$N:$N)</f>
        <v>Added &amp; On Schedule</v>
      </c>
    </row>
    <row r="114" spans="1:13" x14ac:dyDescent="0.2">
      <c r="A114" s="2">
        <f t="shared" si="1"/>
        <v>113</v>
      </c>
      <c r="B114" s="7" t="str">
        <f>HYPERLINK("http://cipapp.sandiego.gov/CIPDetail.aspx?ID="&amp;FY21_Published2[[#This Row],[Project Number]],C114)</f>
        <v>San Diego NC-MBC Improvements</v>
      </c>
      <c r="C114" s="29" t="s">
        <v>844</v>
      </c>
      <c r="D114" s="34" t="s">
        <v>29</v>
      </c>
      <c r="E114" s="29" t="s">
        <v>830</v>
      </c>
      <c r="F114" s="29" t="s">
        <v>0</v>
      </c>
      <c r="G114" s="30">
        <v>2484300</v>
      </c>
      <c r="H114" s="30">
        <v>3854178</v>
      </c>
      <c r="I114" s="125" t="s">
        <v>557</v>
      </c>
      <c r="J114" s="125" t="s">
        <v>242</v>
      </c>
      <c r="K114" s="125" t="s">
        <v>557</v>
      </c>
      <c r="L114" s="125" t="s">
        <v>244</v>
      </c>
      <c r="M114" s="36" t="str">
        <f>_xlfn.XLOOKUP(FY21_Published2[[#This Row],[Project Number]],[1]Sheet1!$A:$A,[1]Sheet1!$N:$N)</f>
        <v>Added &amp; On Schedule</v>
      </c>
    </row>
    <row r="115" spans="1:13" x14ac:dyDescent="0.2">
      <c r="A115" s="2">
        <f t="shared" si="1"/>
        <v>114</v>
      </c>
      <c r="B115" s="7" t="str">
        <f>HYPERLINK("http://dpcrcdotnetprod.sannet.gov:255/CIPDetail.aspx?ID="&amp;FY21_Published2[[#This Row],[Project Number]],C115)</f>
        <v>Alvarado 2nd Extension Pipeline</v>
      </c>
      <c r="C115" s="29" t="s">
        <v>923</v>
      </c>
      <c r="D115" s="34" t="s">
        <v>422</v>
      </c>
      <c r="E115" s="29" t="s">
        <v>830</v>
      </c>
      <c r="F115" s="29" t="s">
        <v>0</v>
      </c>
      <c r="G115" s="30">
        <v>65209999.967395</v>
      </c>
      <c r="H115" s="30">
        <v>125000000.05</v>
      </c>
      <c r="I115" s="125" t="s">
        <v>557</v>
      </c>
      <c r="J115" s="125" t="s">
        <v>242</v>
      </c>
      <c r="K115" s="125" t="s">
        <v>557</v>
      </c>
      <c r="L115" s="125" t="s">
        <v>244</v>
      </c>
      <c r="M115" s="36" t="str">
        <f>_xlfn.XLOOKUP(FY21_Published2[[#This Row],[Project Number]],[1]Sheet1!$A:$A,[1]Sheet1!$N:$N)</f>
        <v>On Schedule</v>
      </c>
    </row>
    <row r="116" spans="1:13" x14ac:dyDescent="0.2">
      <c r="A116" s="2">
        <f t="shared" si="1"/>
        <v>115</v>
      </c>
      <c r="B116" s="7" t="str">
        <f>HYPERLINK("http://cipapp.sandiego.gov/CIPDetail.aspx?ID="&amp;FY21_Published2[[#This Row],[Project Number]],C116)</f>
        <v>Accelerated MH Referral Group 1</v>
      </c>
      <c r="C116" s="29" t="s">
        <v>898</v>
      </c>
      <c r="D116" s="34" t="s">
        <v>418</v>
      </c>
      <c r="E116" s="29" t="s">
        <v>830</v>
      </c>
      <c r="F116" s="29" t="s">
        <v>0</v>
      </c>
      <c r="G116" s="30">
        <v>515000</v>
      </c>
      <c r="H116" s="30">
        <v>741979.99990000005</v>
      </c>
      <c r="I116" s="125" t="s">
        <v>557</v>
      </c>
      <c r="J116" s="125" t="s">
        <v>242</v>
      </c>
      <c r="K116" s="125" t="s">
        <v>557</v>
      </c>
      <c r="L116" s="125" t="s">
        <v>244</v>
      </c>
      <c r="M116" s="36" t="str">
        <f>_xlfn.XLOOKUP(FY21_Published2[[#This Row],[Project Number]],[1]Sheet1!$A:$A,[1]Sheet1!$N:$N)</f>
        <v>On Schedule</v>
      </c>
    </row>
    <row r="117" spans="1:13" x14ac:dyDescent="0.2">
      <c r="A117" s="2">
        <f t="shared" si="1"/>
        <v>116</v>
      </c>
      <c r="B117" s="7" t="str">
        <f>HYPERLINK("http://cipapp.sandiego.gov/CIPDetail.aspx?ID="&amp;FY21_Published2[[#This Row],[Project Number]],C117)</f>
        <v>AC Water and Sewer Group 1052A (W)</v>
      </c>
      <c r="C117" s="29" t="s">
        <v>901</v>
      </c>
      <c r="D117" s="14" t="s">
        <v>416</v>
      </c>
      <c r="E117" s="29" t="s">
        <v>830</v>
      </c>
      <c r="F117" s="29" t="s">
        <v>248</v>
      </c>
      <c r="G117" s="30">
        <v>3502400</v>
      </c>
      <c r="H117" s="30">
        <v>5182899.8967000004</v>
      </c>
      <c r="I117" s="125" t="s">
        <v>557</v>
      </c>
      <c r="J117" s="125" t="s">
        <v>242</v>
      </c>
      <c r="K117" s="125" t="s">
        <v>557</v>
      </c>
      <c r="L117" s="125" t="s">
        <v>244</v>
      </c>
      <c r="M117" s="36" t="str">
        <f>_xlfn.XLOOKUP(FY21_Published2[[#This Row],[Project Number]],[1]Sheet1!$A:$A,[1]Sheet1!$N:$N)</f>
        <v>On Schedule</v>
      </c>
    </row>
    <row r="118" spans="1:13" x14ac:dyDescent="0.2">
      <c r="A118" s="2">
        <f t="shared" si="1"/>
        <v>117</v>
      </c>
      <c r="B118" s="7" t="str">
        <f>HYPERLINK("http://dpcrcdotnetprod.sannet.gov:255/CIPDetail.aspx?ID="&amp;FY21_Published2[[#This Row],[Project Number]],C118)</f>
        <v>AC Water &amp; Sewer Group 1052A (S)</v>
      </c>
      <c r="C118" s="29" t="s">
        <v>902</v>
      </c>
      <c r="D118" s="34" t="s">
        <v>413</v>
      </c>
      <c r="E118" s="29" t="s">
        <v>830</v>
      </c>
      <c r="F118" s="29" t="s">
        <v>248</v>
      </c>
      <c r="G118" s="30">
        <v>1923000</v>
      </c>
      <c r="H118" s="30">
        <v>2814099.9434000002</v>
      </c>
      <c r="I118" s="125" t="s">
        <v>557</v>
      </c>
      <c r="J118" s="125" t="s">
        <v>242</v>
      </c>
      <c r="K118" s="125" t="s">
        <v>557</v>
      </c>
      <c r="L118" s="125" t="s">
        <v>244</v>
      </c>
      <c r="M118" s="36" t="str">
        <f>_xlfn.XLOOKUP(FY21_Published2[[#This Row],[Project Number]],[1]Sheet1!$A:$A,[1]Sheet1!$N:$N)</f>
        <v>On Schedule</v>
      </c>
    </row>
    <row r="119" spans="1:13" x14ac:dyDescent="0.2">
      <c r="A119" s="2">
        <f t="shared" si="1"/>
        <v>118</v>
      </c>
      <c r="B119" s="7" t="str">
        <f>HYPERLINK("http://dpcrcdotnetprod.sannet.gov:255/CIPDetail.aspx?ID="&amp;FY21_Published2[[#This Row],[Project Number]],C119)</f>
        <v>North City Pure Water Subaqueous Pipeline</v>
      </c>
      <c r="C119" s="29" t="s">
        <v>1018</v>
      </c>
      <c r="D119" s="34" t="s">
        <v>962</v>
      </c>
      <c r="E119" s="29" t="s">
        <v>830</v>
      </c>
      <c r="F119" s="29" t="s">
        <v>0</v>
      </c>
      <c r="G119" s="30">
        <v>5270000</v>
      </c>
      <c r="H119" s="30">
        <v>7000000</v>
      </c>
      <c r="I119" s="125" t="s">
        <v>557</v>
      </c>
      <c r="J119" s="125" t="s">
        <v>245</v>
      </c>
      <c r="K119" s="125" t="s">
        <v>557</v>
      </c>
      <c r="L119" s="125" t="s">
        <v>244</v>
      </c>
      <c r="M119" s="36" t="str">
        <f>_xlfn.XLOOKUP(FY21_Published2[[#This Row],[Project Number]],[1]Sheet1!$A:$A,[1]Sheet1!$N:$N)</f>
        <v>On Schedule</v>
      </c>
    </row>
    <row r="120" spans="1:13" x14ac:dyDescent="0.2">
      <c r="A120" s="2">
        <f t="shared" si="1"/>
        <v>119</v>
      </c>
      <c r="B120" s="7" t="str">
        <f>HYPERLINK("http://dpcrcdotnetprod.sannet.gov:255/CIPDetail.aspx?ID="&amp;FY21_Published2[[#This Row],[Project Number]],C120)</f>
        <v>ADA S/W Group 3E W Point Loma</v>
      </c>
      <c r="C120" s="29" t="s">
        <v>837</v>
      </c>
      <c r="D120" s="34" t="s">
        <v>329</v>
      </c>
      <c r="E120" s="29" t="s">
        <v>978</v>
      </c>
      <c r="F120" s="29" t="s">
        <v>0</v>
      </c>
      <c r="G120" s="30">
        <v>538000</v>
      </c>
      <c r="H120" s="30">
        <v>1339501.9997</v>
      </c>
      <c r="I120" s="125" t="s">
        <v>557</v>
      </c>
      <c r="J120" s="125" t="s">
        <v>243</v>
      </c>
      <c r="K120" s="125" t="s">
        <v>557</v>
      </c>
      <c r="L120" s="125" t="s">
        <v>244</v>
      </c>
      <c r="M120" s="36" t="str">
        <f>_xlfn.XLOOKUP(FY21_Published2[[#This Row],[Project Number]],[1]Sheet1!$A:$A,[1]Sheet1!$N:$N)</f>
        <v>On Schedule</v>
      </c>
    </row>
    <row r="121" spans="1:13" x14ac:dyDescent="0.2">
      <c r="A121" s="2">
        <f t="shared" si="1"/>
        <v>120</v>
      </c>
      <c r="B121" s="7" t="str">
        <f>HYPERLINK("http://dpcrcdotnetprod.sannet.gov:255/CIPDetail.aspx?ID="&amp;FY21_Published2[[#This Row],[Project Number]],C121)</f>
        <v>Block 1M1 UUP (La Jolla)</v>
      </c>
      <c r="C121" s="29" t="s">
        <v>826</v>
      </c>
      <c r="D121" s="34" t="s">
        <v>431</v>
      </c>
      <c r="E121" s="29" t="s">
        <v>978</v>
      </c>
      <c r="F121" s="29" t="s">
        <v>240</v>
      </c>
      <c r="G121" s="30">
        <v>252450</v>
      </c>
      <c r="H121" s="30">
        <v>397000</v>
      </c>
      <c r="I121" s="125" t="s">
        <v>557</v>
      </c>
      <c r="J121" s="125" t="s">
        <v>242</v>
      </c>
      <c r="K121" s="125" t="s">
        <v>557</v>
      </c>
      <c r="L121" s="125" t="s">
        <v>244</v>
      </c>
      <c r="M121" s="36" t="str">
        <f>_xlfn.XLOOKUP(FY21_Published2[[#This Row],[Project Number]],[1]Sheet1!$A:$A,[1]Sheet1!$N:$N)</f>
        <v>On Schedule</v>
      </c>
    </row>
    <row r="122" spans="1:13" x14ac:dyDescent="0.2">
      <c r="A122" s="2">
        <f t="shared" si="1"/>
        <v>121</v>
      </c>
      <c r="B122" s="7" t="str">
        <f>HYPERLINK("http://dpcrcdotnetprod.sannet.gov:255/CIPDetail.aspx?ID="&amp;FY21_Published2[[#This Row],[Project Number]],C122)</f>
        <v>District 1 Block 1-J UUD</v>
      </c>
      <c r="C122" s="29" t="s">
        <v>202</v>
      </c>
      <c r="D122" s="34" t="s">
        <v>145</v>
      </c>
      <c r="E122" s="29" t="s">
        <v>978</v>
      </c>
      <c r="F122" s="29" t="s">
        <v>240</v>
      </c>
      <c r="G122" s="30">
        <v>695617.7</v>
      </c>
      <c r="H122" s="30">
        <v>1044617.7</v>
      </c>
      <c r="I122" s="125" t="s">
        <v>556</v>
      </c>
      <c r="J122" s="125" t="s">
        <v>242</v>
      </c>
      <c r="K122" s="125" t="s">
        <v>557</v>
      </c>
      <c r="L122" s="125" t="s">
        <v>244</v>
      </c>
      <c r="M122" s="36" t="str">
        <f>_xlfn.XLOOKUP(FY21_Published2[[#This Row],[Project Number]],[1]Sheet1!$A:$A,[1]Sheet1!$N:$N)</f>
        <v>On Schedule</v>
      </c>
    </row>
    <row r="123" spans="1:13" x14ac:dyDescent="0.2">
      <c r="A123" s="2">
        <f t="shared" si="1"/>
        <v>122</v>
      </c>
      <c r="B123" s="7" t="str">
        <f>HYPERLINK("http://dpcrcdotnetprod.sannet.gov:255/CIPDetail.aspx?ID="&amp;FY21_Published2[[#This Row],[Project Number]],C123)</f>
        <v>University Avenue Mobility</v>
      </c>
      <c r="C123" s="29" t="s">
        <v>1023</v>
      </c>
      <c r="D123" s="34" t="s">
        <v>55</v>
      </c>
      <c r="E123" s="29" t="s">
        <v>978</v>
      </c>
      <c r="F123" s="29" t="s">
        <v>0</v>
      </c>
      <c r="G123" s="30">
        <v>5974533</v>
      </c>
      <c r="H123" s="30">
        <v>9557310.2813000008</v>
      </c>
      <c r="I123" s="125" t="s">
        <v>557</v>
      </c>
      <c r="J123" s="125" t="s">
        <v>245</v>
      </c>
      <c r="K123" s="125" t="s">
        <v>557</v>
      </c>
      <c r="L123" s="125" t="s">
        <v>244</v>
      </c>
      <c r="M123" s="36" t="str">
        <f>_xlfn.XLOOKUP(FY21_Published2[[#This Row],[Project Number]],[1]Sheet1!$A:$A,[1]Sheet1!$N:$N)</f>
        <v>On Schedule</v>
      </c>
    </row>
    <row r="124" spans="1:13" x14ac:dyDescent="0.2">
      <c r="A124" s="2">
        <f t="shared" si="1"/>
        <v>123</v>
      </c>
      <c r="B124" s="7" t="str">
        <f>HYPERLINK("http://dpcrcdotnetprod.sannet.gov:255/CIPDetail.aspx?ID="&amp;FY21_Published2[[#This Row],[Project Number]],C124)</f>
        <v>Citywide Street Lights Group 1801</v>
      </c>
      <c r="C124" s="29" t="s">
        <v>1024</v>
      </c>
      <c r="D124" s="34" t="s">
        <v>956</v>
      </c>
      <c r="E124" s="29" t="s">
        <v>978</v>
      </c>
      <c r="F124" s="29" t="s">
        <v>0</v>
      </c>
      <c r="G124" s="30">
        <v>120000</v>
      </c>
      <c r="H124" s="30">
        <v>207238</v>
      </c>
      <c r="I124" s="125" t="s">
        <v>557</v>
      </c>
      <c r="J124" s="125" t="s">
        <v>242</v>
      </c>
      <c r="K124" s="125" t="s">
        <v>557</v>
      </c>
      <c r="L124" s="125" t="s">
        <v>244</v>
      </c>
      <c r="M124" s="36" t="str">
        <f>_xlfn.XLOOKUP(FY21_Published2[[#This Row],[Project Number]],[1]Sheet1!$A:$A,[1]Sheet1!$N:$N)</f>
        <v>Added &amp; On Schedule</v>
      </c>
    </row>
    <row r="125" spans="1:13" x14ac:dyDescent="0.2">
      <c r="A125" s="2">
        <f t="shared" si="1"/>
        <v>124</v>
      </c>
      <c r="B125" s="7" t="str">
        <f>HYPERLINK("http://dpcrcdotnetprod.sannet.gov:255/CIPDetail.aspx?ID="&amp;FY21_Published2[[#This Row],[Project Number]],C125)</f>
        <v>Asphalt Resurfacing Group 1901</v>
      </c>
      <c r="C125" s="29" t="s">
        <v>644</v>
      </c>
      <c r="D125" s="34" t="s">
        <v>84</v>
      </c>
      <c r="E125" s="29" t="s">
        <v>978</v>
      </c>
      <c r="F125" s="29" t="s">
        <v>0</v>
      </c>
      <c r="G125" s="30">
        <v>9746100</v>
      </c>
      <c r="H125" s="30">
        <v>10486046.059800001</v>
      </c>
      <c r="I125" s="125" t="s">
        <v>557</v>
      </c>
      <c r="J125" s="125" t="s">
        <v>242</v>
      </c>
      <c r="K125" s="125" t="s">
        <v>557</v>
      </c>
      <c r="L125" s="125" t="s">
        <v>244</v>
      </c>
      <c r="M125" s="36" t="str">
        <f>_xlfn.XLOOKUP(FY21_Published2[[#This Row],[Project Number]],[1]Sheet1!$A:$A,[1]Sheet1!$N:$N)</f>
        <v>On Schedule</v>
      </c>
    </row>
    <row r="126" spans="1:13" x14ac:dyDescent="0.2">
      <c r="A126" s="2">
        <f t="shared" si="1"/>
        <v>125</v>
      </c>
      <c r="B126" s="7" t="str">
        <f>HYPERLINK("http://dpcrcdotnetprod.sannet.gov:255/CIPDetail.aspx?ID="&amp;FY21_Published2[[#This Row],[Project Number]],C126)</f>
        <v>Governor Dr @ Lakewood St Traffic Signal</v>
      </c>
      <c r="C126" s="29" t="s">
        <v>673</v>
      </c>
      <c r="D126" s="34" t="s">
        <v>465</v>
      </c>
      <c r="E126" s="29" t="s">
        <v>978</v>
      </c>
      <c r="F126" s="29" t="s">
        <v>0</v>
      </c>
      <c r="G126" s="30">
        <v>275700</v>
      </c>
      <c r="H126" s="30">
        <v>460000</v>
      </c>
      <c r="I126" s="125" t="s">
        <v>557</v>
      </c>
      <c r="J126" s="125" t="s">
        <v>242</v>
      </c>
      <c r="K126" s="125" t="s">
        <v>557</v>
      </c>
      <c r="L126" s="125" t="s">
        <v>244</v>
      </c>
      <c r="M126" s="36" t="str">
        <f>_xlfn.XLOOKUP(FY21_Published2[[#This Row],[Project Number]],[1]Sheet1!$A:$A,[1]Sheet1!$N:$N)</f>
        <v>Added &amp; On Schedule</v>
      </c>
    </row>
    <row r="127" spans="1:13" x14ac:dyDescent="0.2">
      <c r="A127" s="2">
        <f t="shared" si="1"/>
        <v>126</v>
      </c>
      <c r="B127" s="7" t="str">
        <f>HYPERLINK("http://dpcrcdotnetprod.sannet.gov:255/CIPDetail.aspx?ID="&amp;FY21_Published2[[#This Row],[Project Number]],C127)</f>
        <v>Adams Ave (1620) Storm Drain Replacement</v>
      </c>
      <c r="C127" s="29" t="s">
        <v>822</v>
      </c>
      <c r="D127" s="34" t="s">
        <v>420</v>
      </c>
      <c r="E127" s="29" t="s">
        <v>978</v>
      </c>
      <c r="F127" s="29" t="s">
        <v>0</v>
      </c>
      <c r="G127" s="30">
        <v>499999.98320000002</v>
      </c>
      <c r="H127" s="30">
        <v>1148933.2168000001</v>
      </c>
      <c r="I127" s="125" t="s">
        <v>557</v>
      </c>
      <c r="J127" s="125" t="s">
        <v>242</v>
      </c>
      <c r="K127" s="125" t="s">
        <v>557</v>
      </c>
      <c r="L127" s="125" t="s">
        <v>244</v>
      </c>
      <c r="M127" s="36" t="str">
        <f>_xlfn.XLOOKUP(FY21_Published2[[#This Row],[Project Number]],[1]Sheet1!$A:$A,[1]Sheet1!$N:$N)</f>
        <v>On Schedule</v>
      </c>
    </row>
    <row r="128" spans="1:13" x14ac:dyDescent="0.2">
      <c r="A128" s="2">
        <f t="shared" si="1"/>
        <v>127</v>
      </c>
      <c r="B128" s="7" t="str">
        <f>HYPERLINK("http://dpcrcdotnetprod.sannet.gov:255/CIPDetail.aspx?ID="&amp;FY21_Published2[[#This Row],[Project Number]],C128)</f>
        <v>Highland &amp; Monroe Aves Storm Drain Repl</v>
      </c>
      <c r="C128" s="29" t="s">
        <v>772</v>
      </c>
      <c r="D128" s="34" t="s">
        <v>144</v>
      </c>
      <c r="E128" s="29" t="s">
        <v>978</v>
      </c>
      <c r="F128" s="29" t="s">
        <v>0</v>
      </c>
      <c r="G128" s="30">
        <v>1585999.9739999999</v>
      </c>
      <c r="H128" s="30">
        <v>2662515.8982000002</v>
      </c>
      <c r="I128" s="125" t="s">
        <v>557</v>
      </c>
      <c r="J128" s="125" t="s">
        <v>242</v>
      </c>
      <c r="K128" s="125" t="s">
        <v>557</v>
      </c>
      <c r="L128" s="125" t="s">
        <v>244</v>
      </c>
      <c r="M128" s="36" t="str">
        <f>_xlfn.XLOOKUP(FY21_Published2[[#This Row],[Project Number]],[1]Sheet1!$A:$A,[1]Sheet1!$N:$N)</f>
        <v>Added &amp; On Schedule</v>
      </c>
    </row>
    <row r="129" spans="1:13" s="124" customFormat="1" x14ac:dyDescent="0.2">
      <c r="A129" s="2">
        <f t="shared" si="1"/>
        <v>128</v>
      </c>
      <c r="B129" s="7" t="str">
        <f>HYPERLINK("http://dpcrcdotnetprod.sannet.gov:255/CIPDetail.aspx?ID="&amp;FY21_Published2[[#This Row],[Project Number]],C129)</f>
        <v>Block 3DD (Adams North) SL UU908</v>
      </c>
      <c r="C129" s="29" t="s">
        <v>1026</v>
      </c>
      <c r="D129" s="34" t="s">
        <v>952</v>
      </c>
      <c r="E129" s="29" t="s">
        <v>978</v>
      </c>
      <c r="F129" s="29" t="s">
        <v>777</v>
      </c>
      <c r="G129" s="30">
        <v>294812.79859999998</v>
      </c>
      <c r="H129" s="30">
        <v>859412.79859999998</v>
      </c>
      <c r="I129" s="125" t="s">
        <v>557</v>
      </c>
      <c r="J129" s="125" t="s">
        <v>244</v>
      </c>
      <c r="K129" s="125" t="s">
        <v>557</v>
      </c>
      <c r="L129" s="125" t="s">
        <v>244</v>
      </c>
      <c r="M129" s="36" t="str">
        <f>_xlfn.XLOOKUP(FY21_Published2[[#This Row],[Project Number]],[1]Sheet1!$A:$A,[1]Sheet1!$N:$N)</f>
        <v>Added &amp; On Schedule</v>
      </c>
    </row>
    <row r="130" spans="1:13" x14ac:dyDescent="0.2">
      <c r="A130" s="2">
        <f t="shared" si="1"/>
        <v>129</v>
      </c>
      <c r="B130" s="7" t="str">
        <f>HYPERLINK("http://dpcrcdotnetprod.sannet.gov:255/CIPDetail.aspx?ID="&amp;FY21_Published2[[#This Row],[Project Number]],C130)</f>
        <v>Thermal Ave-Donax Av to Palm Ave Sidwlk</v>
      </c>
      <c r="C130" s="29" t="s">
        <v>768</v>
      </c>
      <c r="D130" s="34" t="s">
        <v>536</v>
      </c>
      <c r="E130" s="29" t="s">
        <v>978</v>
      </c>
      <c r="F130" s="29" t="s">
        <v>0</v>
      </c>
      <c r="G130" s="30">
        <v>1270300</v>
      </c>
      <c r="H130" s="30">
        <v>1609099.9998000001</v>
      </c>
      <c r="I130" s="125" t="s">
        <v>557</v>
      </c>
      <c r="J130" s="125" t="s">
        <v>244</v>
      </c>
      <c r="K130" s="125" t="s">
        <v>557</v>
      </c>
      <c r="L130" s="125" t="s">
        <v>244</v>
      </c>
      <c r="M130" s="36" t="str">
        <f>_xlfn.XLOOKUP(FY21_Published2[[#This Row],[Project Number]],[1]Sheet1!$A:$A,[1]Sheet1!$N:$N)</f>
        <v>On Schedule</v>
      </c>
    </row>
    <row r="131" spans="1:13" x14ac:dyDescent="0.2">
      <c r="A131" s="2">
        <f t="shared" si="1"/>
        <v>130</v>
      </c>
      <c r="B131" s="7" t="str">
        <f>HYPERLINK("http://cipapp.sandiego.gov/CIPDetail.aspx?ID="&amp;FY21_Published2[[#This Row],[Project Number]],C131)</f>
        <v>Asphalt Resurfacing Group 1902</v>
      </c>
      <c r="C131" s="29" t="s">
        <v>1027</v>
      </c>
      <c r="D131" s="31" t="s">
        <v>83</v>
      </c>
      <c r="E131" s="29" t="s">
        <v>978</v>
      </c>
      <c r="F131" s="29" t="s">
        <v>0</v>
      </c>
      <c r="G131" s="30">
        <v>2552801.1363624507</v>
      </c>
      <c r="H131" s="30">
        <v>3003295.4545440595</v>
      </c>
      <c r="I131" s="125" t="s">
        <v>557</v>
      </c>
      <c r="J131" s="125" t="s">
        <v>242</v>
      </c>
      <c r="K131" s="125" t="s">
        <v>557</v>
      </c>
      <c r="L131" s="125" t="s">
        <v>244</v>
      </c>
      <c r="M131" s="36" t="str">
        <f>_xlfn.XLOOKUP(FY21_Published2[[#This Row],[Project Number]],[1]Sheet1!$A:$A,[1]Sheet1!$N:$N)</f>
        <v>On Schedule</v>
      </c>
    </row>
    <row r="132" spans="1:13" x14ac:dyDescent="0.2">
      <c r="A132" s="2"/>
      <c r="B132" s="7"/>
      <c r="C132" s="22"/>
      <c r="D132" s="27"/>
      <c r="E132" s="26"/>
      <c r="F132" s="25"/>
      <c r="G132" s="23"/>
      <c r="H132" s="23"/>
      <c r="I132" s="24"/>
      <c r="J132" s="5"/>
      <c r="K132" s="24"/>
      <c r="L132" s="5"/>
    </row>
    <row r="133" spans="1:13" x14ac:dyDescent="0.2">
      <c r="A133" s="118"/>
      <c r="B133" s="118"/>
      <c r="C133" s="119"/>
      <c r="D133" s="130" t="str">
        <f>SUBTOTAL(103,D2:D131)&amp;" CIP Projects"</f>
        <v>130 CIP Projects</v>
      </c>
      <c r="E133" s="120"/>
      <c r="F133" s="120"/>
      <c r="G133" s="121">
        <f>SUBTOTAL(109,FY21_Published2[Estimated Total Contract Cost ($)])</f>
        <v>1278750803.3278821</v>
      </c>
      <c r="H133" s="121">
        <f>SUBTOTAL(109,FY21_Published2[Estimated Total Project Cost ($)])</f>
        <v>1775356960.7842438</v>
      </c>
      <c r="I133" s="122"/>
      <c r="J133" s="123"/>
      <c r="K133" s="122"/>
      <c r="L133" s="123"/>
    </row>
  </sheetData>
  <conditionalFormatting sqref="C132">
    <cfRule type="duplicateValues" dxfId="137" priority="1"/>
  </conditionalFormatting>
  <conditionalFormatting sqref="C132">
    <cfRule type="duplicateValues" dxfId="136" priority="2"/>
  </conditionalFormatting>
  <conditionalFormatting sqref="D2:D132">
    <cfRule type="duplicateValues" dxfId="135" priority="1825"/>
  </conditionalFormatting>
  <pageMargins left="0.7" right="0.7" top="0.92647058823529405" bottom="0.75" header="0.3" footer="0.3"/>
  <pageSetup scale="40" fitToHeight="0" orientation="landscape" verticalDpi="1200" r:id="rId1"/>
  <headerFooter>
    <oddHeader>&amp;L&amp;"Open Sans,Bold"&amp;20Forecast of Projects to be Awarded 
&amp;"Open Sans,Regular"&amp;16FY-20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C602-44AE-4260-8B09-B1066A4569E6}">
  <dimension ref="A1:C12"/>
  <sheetViews>
    <sheetView workbookViewId="0">
      <selection activeCell="A21" sqref="A21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bestFit="1" customWidth="1"/>
  </cols>
  <sheetData>
    <row r="1" spans="1:3" ht="21" x14ac:dyDescent="0.2">
      <c r="A1" s="12" t="s">
        <v>27</v>
      </c>
    </row>
    <row r="3" spans="1:3" x14ac:dyDescent="0.2">
      <c r="A3" s="127" t="s">
        <v>26</v>
      </c>
      <c r="B3" t="s">
        <v>24</v>
      </c>
      <c r="C3" t="s">
        <v>25</v>
      </c>
    </row>
    <row r="4" spans="1:3" x14ac:dyDescent="0.2">
      <c r="A4" s="5" t="s">
        <v>942</v>
      </c>
      <c r="B4" s="128">
        <v>6300000</v>
      </c>
      <c r="C4" s="128">
        <v>8400000</v>
      </c>
    </row>
    <row r="5" spans="1:3" x14ac:dyDescent="0.2">
      <c r="A5" s="5" t="s">
        <v>980</v>
      </c>
      <c r="B5" s="128">
        <v>17010775</v>
      </c>
      <c r="C5" s="128">
        <v>43036998.920399994</v>
      </c>
    </row>
    <row r="6" spans="1:3" x14ac:dyDescent="0.2">
      <c r="A6" s="5" t="s">
        <v>982</v>
      </c>
      <c r="B6" s="128">
        <v>603000</v>
      </c>
      <c r="C6" s="128">
        <v>1220999.9989</v>
      </c>
    </row>
    <row r="7" spans="1:3" x14ac:dyDescent="0.2">
      <c r="A7" s="5" t="s">
        <v>979</v>
      </c>
      <c r="B7" s="128">
        <v>21889086.999200001</v>
      </c>
      <c r="C7" s="128">
        <v>32670555.108800001</v>
      </c>
    </row>
    <row r="8" spans="1:3" x14ac:dyDescent="0.2">
      <c r="A8" s="5" t="s">
        <v>981</v>
      </c>
      <c r="B8" s="128">
        <v>46734356.742684916</v>
      </c>
      <c r="C8" s="128">
        <v>99318804.34269999</v>
      </c>
    </row>
    <row r="9" spans="1:3" x14ac:dyDescent="0.2">
      <c r="A9" s="5" t="s">
        <v>830</v>
      </c>
      <c r="B9" s="128">
        <v>1139958507.5724952</v>
      </c>
      <c r="C9" s="128">
        <v>1512271059.2263002</v>
      </c>
    </row>
    <row r="10" spans="1:3" x14ac:dyDescent="0.2">
      <c r="A10" s="5" t="s">
        <v>983</v>
      </c>
      <c r="B10" s="128">
        <v>222271</v>
      </c>
      <c r="C10" s="128">
        <v>327000.25</v>
      </c>
    </row>
    <row r="11" spans="1:3" x14ac:dyDescent="0.2">
      <c r="A11" s="5" t="s">
        <v>978</v>
      </c>
      <c r="B11" s="128">
        <v>46032806.013502024</v>
      </c>
      <c r="C11" s="128">
        <v>78111542.937144071</v>
      </c>
    </row>
    <row r="12" spans="1:3" x14ac:dyDescent="0.2">
      <c r="A12" s="5" t="s">
        <v>984</v>
      </c>
      <c r="B12" s="128">
        <v>1278750803.3278823</v>
      </c>
      <c r="C12" s="128">
        <v>1775356960.7842443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3"/>
  <sheetViews>
    <sheetView workbookViewId="0">
      <selection activeCell="A124" sqref="A124"/>
    </sheetView>
  </sheetViews>
  <sheetFormatPr baseColWidth="10" defaultColWidth="8.83203125" defaultRowHeight="15" x14ac:dyDescent="0.2"/>
  <cols>
    <col min="1" max="1" width="21.1640625" customWidth="1"/>
    <col min="2" max="2" width="52.5" bestFit="1" customWidth="1"/>
    <col min="4" max="4" width="42.83203125" bestFit="1" customWidth="1"/>
  </cols>
  <sheetData>
    <row r="1" spans="1:4" ht="41" thickBot="1" x14ac:dyDescent="0.25">
      <c r="A1" s="45" t="s">
        <v>241</v>
      </c>
      <c r="B1" s="116" t="s">
        <v>16</v>
      </c>
      <c r="C1" s="116" t="s">
        <v>650</v>
      </c>
      <c r="D1" s="116" t="s">
        <v>635</v>
      </c>
    </row>
    <row r="2" spans="1:4" hidden="1" x14ac:dyDescent="0.2">
      <c r="A2" s="105" t="s">
        <v>336</v>
      </c>
      <c r="B2" t="s">
        <v>553</v>
      </c>
      <c r="C2" t="str">
        <f>IF(IFERROR(VLOOKUP(Table2[[#This Row],[Project Number]],#REF!,1,0),"No")="No","No","Yes")</f>
        <v>No</v>
      </c>
    </row>
    <row r="3" spans="1:4" hidden="1" x14ac:dyDescent="0.2">
      <c r="A3" s="105" t="s">
        <v>337</v>
      </c>
      <c r="B3" t="s">
        <v>554</v>
      </c>
      <c r="C3" t="str">
        <f>IF(IFERROR(VLOOKUP(Table2[[#This Row],[Project Number]],#REF!,1,0),"No")="No","No","Yes")</f>
        <v>No</v>
      </c>
    </row>
    <row r="4" spans="1:4" hidden="1" x14ac:dyDescent="0.2">
      <c r="A4" s="106" t="s">
        <v>615</v>
      </c>
      <c r="B4" t="s">
        <v>617</v>
      </c>
      <c r="C4" t="str">
        <f>IF(IFERROR(VLOOKUP(Table2[[#This Row],[Project Number]],#REF!,1,0),"No")="No","No","Yes")</f>
        <v>No</v>
      </c>
    </row>
    <row r="5" spans="1:4" hidden="1" x14ac:dyDescent="0.2">
      <c r="A5" s="107" t="s">
        <v>115</v>
      </c>
      <c r="B5" t="s">
        <v>611</v>
      </c>
      <c r="C5" t="str">
        <f>IF(IFERROR(VLOOKUP(Table2[[#This Row],[Project Number]],#REF!,1,0),"No")="No","No","Yes")</f>
        <v>No</v>
      </c>
    </row>
    <row r="6" spans="1:4" hidden="1" x14ac:dyDescent="0.2">
      <c r="A6" s="108" t="s">
        <v>5</v>
      </c>
      <c r="B6" t="s">
        <v>234</v>
      </c>
      <c r="C6" t="str">
        <f>IF(IFERROR(VLOOKUP(Table2[[#This Row],[Project Number]],#REF!,1,0),"No")="No","No","Yes")</f>
        <v>No</v>
      </c>
    </row>
    <row r="7" spans="1:4" hidden="1" x14ac:dyDescent="0.2">
      <c r="A7" s="107" t="s">
        <v>136</v>
      </c>
      <c r="B7" t="s">
        <v>201</v>
      </c>
      <c r="C7" t="str">
        <f>IF(IFERROR(VLOOKUP(Table2[[#This Row],[Project Number]],#REF!,1,0),"No")="No","No","Yes")</f>
        <v>No</v>
      </c>
    </row>
    <row r="8" spans="1:4" hidden="1" x14ac:dyDescent="0.2">
      <c r="A8" s="108" t="s">
        <v>134</v>
      </c>
      <c r="B8" t="s">
        <v>228</v>
      </c>
      <c r="C8" t="str">
        <f>IF(IFERROR(VLOOKUP(Table2[[#This Row],[Project Number]],#REF!,1,0),"No")="No","No","Yes")</f>
        <v>No</v>
      </c>
    </row>
    <row r="9" spans="1:4" hidden="1" x14ac:dyDescent="0.2">
      <c r="A9" s="107" t="s">
        <v>119</v>
      </c>
      <c r="B9" t="s">
        <v>589</v>
      </c>
      <c r="C9" t="str">
        <f>IF(IFERROR(VLOOKUP(Table2[[#This Row],[Project Number]],#REF!,1,0),"No")="No","No","Yes")</f>
        <v>No</v>
      </c>
    </row>
    <row r="10" spans="1:4" hidden="1" x14ac:dyDescent="0.2">
      <c r="A10" s="108" t="s">
        <v>114</v>
      </c>
      <c r="B10" t="s">
        <v>607</v>
      </c>
      <c r="C10" t="str">
        <f>IF(IFERROR(VLOOKUP(Table2[[#This Row],[Project Number]],#REF!,1,0),"No")="No","No","Yes")</f>
        <v>No</v>
      </c>
    </row>
    <row r="11" spans="1:4" x14ac:dyDescent="0.2">
      <c r="A11" s="107" t="s">
        <v>4</v>
      </c>
      <c r="B11" t="s">
        <v>636</v>
      </c>
      <c r="C11" s="69" t="str">
        <f>IF(IFERROR(VLOOKUP(Table2[[#This Row],[Project Number]],#REF!,1,0),"No")="No","No","Yes")</f>
        <v>No</v>
      </c>
      <c r="D11" t="s">
        <v>652</v>
      </c>
    </row>
    <row r="12" spans="1:4" hidden="1" x14ac:dyDescent="0.2">
      <c r="A12" s="108" t="s">
        <v>582</v>
      </c>
      <c r="B12" t="s">
        <v>255</v>
      </c>
      <c r="C12" t="str">
        <f>IF(IFERROR(VLOOKUP(Table2[[#This Row],[Project Number]],#REF!,1,0),"No")="No","No","Yes")</f>
        <v>No</v>
      </c>
    </row>
    <row r="13" spans="1:4" hidden="1" x14ac:dyDescent="0.2">
      <c r="A13" s="107" t="s">
        <v>30</v>
      </c>
      <c r="B13" t="s">
        <v>239</v>
      </c>
      <c r="C13" t="str">
        <f>IF(IFERROR(VLOOKUP(Table2[[#This Row],[Project Number]],#REF!,1,0),"No")="No","No","Yes")</f>
        <v>No</v>
      </c>
    </row>
    <row r="14" spans="1:4" x14ac:dyDescent="0.2">
      <c r="A14" s="108" t="s">
        <v>250</v>
      </c>
      <c r="B14" t="s">
        <v>637</v>
      </c>
      <c r="C14" s="68" t="str">
        <f>IF(IFERROR(VLOOKUP(Table2[[#This Row],[Project Number]],#REF!,1,0),"No")="No","No","Yes")</f>
        <v>No</v>
      </c>
      <c r="D14" t="s">
        <v>653</v>
      </c>
    </row>
    <row r="15" spans="1:4" hidden="1" x14ac:dyDescent="0.2">
      <c r="A15" s="107" t="s">
        <v>251</v>
      </c>
      <c r="B15" t="s">
        <v>257</v>
      </c>
      <c r="C15" t="str">
        <f>IF(IFERROR(VLOOKUP(Table2[[#This Row],[Project Number]],#REF!,1,0),"No")="No","No","Yes")</f>
        <v>No</v>
      </c>
    </row>
    <row r="16" spans="1:4" hidden="1" x14ac:dyDescent="0.2">
      <c r="A16" s="108" t="s">
        <v>34</v>
      </c>
      <c r="B16" t="s">
        <v>238</v>
      </c>
      <c r="C16" t="str">
        <f>IF(IFERROR(VLOOKUP(Table2[[#This Row],[Project Number]],#REF!,1,0),"No")="No","No","Yes")</f>
        <v>No</v>
      </c>
    </row>
    <row r="17" spans="1:3" hidden="1" x14ac:dyDescent="0.2">
      <c r="A17" s="107" t="s">
        <v>253</v>
      </c>
      <c r="B17" t="s">
        <v>259</v>
      </c>
      <c r="C17" t="str">
        <f>IF(IFERROR(VLOOKUP(Table2[[#This Row],[Project Number]],#REF!,1,0),"No")="No","No","Yes")</f>
        <v>No</v>
      </c>
    </row>
    <row r="18" spans="1:3" hidden="1" x14ac:dyDescent="0.2">
      <c r="A18" s="108" t="s">
        <v>584</v>
      </c>
      <c r="B18" t="s">
        <v>602</v>
      </c>
      <c r="C18" t="str">
        <f>IF(IFERROR(VLOOKUP(Table2[[#This Row],[Project Number]],#REF!,1,0),"No")="No","No","Yes")</f>
        <v>No</v>
      </c>
    </row>
    <row r="19" spans="1:3" hidden="1" x14ac:dyDescent="0.2">
      <c r="A19" s="107" t="s">
        <v>273</v>
      </c>
      <c r="B19" t="s">
        <v>306</v>
      </c>
      <c r="C19" t="str">
        <f>IF(IFERROR(VLOOKUP(Table2[[#This Row],[Project Number]],#REF!,1,0),"No")="No","No","Yes")</f>
        <v>No</v>
      </c>
    </row>
    <row r="20" spans="1:3" hidden="1" x14ac:dyDescent="0.2">
      <c r="A20" s="108" t="s">
        <v>33</v>
      </c>
      <c r="B20" t="s">
        <v>236</v>
      </c>
      <c r="C20" t="str">
        <f>IF(IFERROR(VLOOKUP(Table2[[#This Row],[Project Number]],#REF!,1,0),"No")="No","No","Yes")</f>
        <v>No</v>
      </c>
    </row>
    <row r="21" spans="1:3" hidden="1" x14ac:dyDescent="0.2">
      <c r="A21" s="107" t="s">
        <v>583</v>
      </c>
      <c r="B21" t="s">
        <v>256</v>
      </c>
      <c r="C21" t="str">
        <f>IF(IFERROR(VLOOKUP(Table2[[#This Row],[Project Number]],#REF!,1,0),"No")="No","No","Yes")</f>
        <v>No</v>
      </c>
    </row>
    <row r="22" spans="1:3" hidden="1" x14ac:dyDescent="0.2">
      <c r="A22" s="108" t="s">
        <v>581</v>
      </c>
      <c r="B22" t="s">
        <v>254</v>
      </c>
      <c r="C22" t="str">
        <f>IF(IFERROR(VLOOKUP(Table2[[#This Row],[Project Number]],#REF!,1,0),"No")="No","No","Yes")</f>
        <v>No</v>
      </c>
    </row>
    <row r="23" spans="1:3" hidden="1" x14ac:dyDescent="0.2">
      <c r="A23" s="107" t="s">
        <v>7</v>
      </c>
      <c r="B23" t="s">
        <v>233</v>
      </c>
      <c r="C23" t="str">
        <f>IF(IFERROR(VLOOKUP(Table2[[#This Row],[Project Number]],#REF!,1,0),"No")="No","No","Yes")</f>
        <v>No</v>
      </c>
    </row>
    <row r="24" spans="1:3" hidden="1" x14ac:dyDescent="0.2">
      <c r="A24" s="108" t="s">
        <v>69</v>
      </c>
      <c r="B24" t="s">
        <v>221</v>
      </c>
      <c r="C24" t="str">
        <f>IF(IFERROR(VLOOKUP(Table2[[#This Row],[Project Number]],#REF!,1,0),"No")="No","No","Yes")</f>
        <v>No</v>
      </c>
    </row>
    <row r="25" spans="1:3" hidden="1" x14ac:dyDescent="0.2">
      <c r="A25" s="109" t="s">
        <v>105</v>
      </c>
      <c r="B25" t="s">
        <v>220</v>
      </c>
      <c r="C25" t="str">
        <f>IF(IFERROR(VLOOKUP(Table2[[#This Row],[Project Number]],#REF!,1,0),"No")="No","No","Yes")</f>
        <v>No</v>
      </c>
    </row>
    <row r="26" spans="1:3" hidden="1" x14ac:dyDescent="0.2">
      <c r="A26" s="108" t="s">
        <v>66</v>
      </c>
      <c r="B26" t="s">
        <v>628</v>
      </c>
      <c r="C26" t="str">
        <f>IF(IFERROR(VLOOKUP(Table2[[#This Row],[Project Number]],#REF!,1,0),"No")="No","No","Yes")</f>
        <v>No</v>
      </c>
    </row>
    <row r="27" spans="1:3" hidden="1" x14ac:dyDescent="0.2">
      <c r="A27" s="109" t="s">
        <v>131</v>
      </c>
      <c r="B27" t="s">
        <v>159</v>
      </c>
      <c r="C27" t="str">
        <f>IF(IFERROR(VLOOKUP(Table2[[#This Row],[Project Number]],#REF!,1,0),"No")="No","No","Yes")</f>
        <v>No</v>
      </c>
    </row>
    <row r="28" spans="1:3" hidden="1" x14ac:dyDescent="0.2">
      <c r="A28" s="108" t="s">
        <v>3</v>
      </c>
      <c r="B28" t="s">
        <v>235</v>
      </c>
      <c r="C28" t="str">
        <f>IF(IFERROR(VLOOKUP(Table2[[#This Row],[Project Number]],#REF!,1,0),"No")="No","No","Yes")</f>
        <v>No</v>
      </c>
    </row>
    <row r="29" spans="1:3" hidden="1" x14ac:dyDescent="0.2">
      <c r="A29" s="109" t="s">
        <v>252</v>
      </c>
      <c r="B29" t="s">
        <v>258</v>
      </c>
      <c r="C29" t="str">
        <f>IF(IFERROR(VLOOKUP(Table2[[#This Row],[Project Number]],#REF!,1,0),"No")="No","No","Yes")</f>
        <v>No</v>
      </c>
    </row>
    <row r="30" spans="1:3" hidden="1" x14ac:dyDescent="0.2">
      <c r="A30" s="108" t="s">
        <v>99</v>
      </c>
      <c r="B30" t="s">
        <v>232</v>
      </c>
      <c r="C30" t="str">
        <f>IF(IFERROR(VLOOKUP(Table2[[#This Row],[Project Number]],#REF!,1,0),"No")="No","No","Yes")</f>
        <v>No</v>
      </c>
    </row>
    <row r="31" spans="1:3" hidden="1" x14ac:dyDescent="0.2">
      <c r="A31" s="107" t="s">
        <v>2</v>
      </c>
      <c r="B31" t="s">
        <v>237</v>
      </c>
      <c r="C31" t="str">
        <f>IF(IFERROR(VLOOKUP(Table2[[#This Row],[Project Number]],#REF!,1,0),"No")="No","No","Yes")</f>
        <v>No</v>
      </c>
    </row>
    <row r="32" spans="1:3" hidden="1" x14ac:dyDescent="0.2">
      <c r="A32" s="108" t="s">
        <v>286</v>
      </c>
      <c r="B32" t="s">
        <v>311</v>
      </c>
      <c r="C32" t="str">
        <f>IF(IFERROR(VLOOKUP(Table2[[#This Row],[Project Number]],#REF!,1,0),"No")="No","No","Yes")</f>
        <v>No</v>
      </c>
    </row>
    <row r="33" spans="1:3" hidden="1" x14ac:dyDescent="0.2">
      <c r="A33" s="107" t="s">
        <v>102</v>
      </c>
      <c r="B33" t="s">
        <v>614</v>
      </c>
      <c r="C33" t="str">
        <f>IF(IFERROR(VLOOKUP(Table2[[#This Row],[Project Number]],#REF!,1,0),"No")="No","No","Yes")</f>
        <v>No</v>
      </c>
    </row>
    <row r="34" spans="1:3" hidden="1" x14ac:dyDescent="0.2">
      <c r="A34" s="108" t="s">
        <v>104</v>
      </c>
      <c r="B34" t="s">
        <v>613</v>
      </c>
      <c r="C34" t="str">
        <f>IF(IFERROR(VLOOKUP(Table2[[#This Row],[Project Number]],#REF!,1,0),"No")="No","No","Yes")</f>
        <v>No</v>
      </c>
    </row>
    <row r="35" spans="1:3" hidden="1" x14ac:dyDescent="0.2">
      <c r="A35" s="107" t="s">
        <v>108</v>
      </c>
      <c r="B35" t="s">
        <v>217</v>
      </c>
      <c r="C35" t="str">
        <f>IF(IFERROR(VLOOKUP(Table2[[#This Row],[Project Number]],#REF!,1,0),"No")="No","No","Yes")</f>
        <v>No</v>
      </c>
    </row>
    <row r="36" spans="1:3" hidden="1" x14ac:dyDescent="0.2">
      <c r="A36" s="110" t="s">
        <v>342</v>
      </c>
      <c r="B36" t="s">
        <v>619</v>
      </c>
      <c r="C36" t="str">
        <f>IF(IFERROR(VLOOKUP(Table2[[#This Row],[Project Number]],#REF!,1,0),"No")="No","No","Yes")</f>
        <v>No</v>
      </c>
    </row>
    <row r="37" spans="1:3" hidden="1" x14ac:dyDescent="0.2">
      <c r="A37" s="107" t="s">
        <v>11</v>
      </c>
      <c r="B37" t="s">
        <v>225</v>
      </c>
      <c r="C37" t="str">
        <f>IF(IFERROR(VLOOKUP(Table2[[#This Row],[Project Number]],#REF!,1,0),"No")="No","No","Yes")</f>
        <v>No</v>
      </c>
    </row>
    <row r="38" spans="1:3" hidden="1" x14ac:dyDescent="0.2">
      <c r="A38" s="108" t="s">
        <v>130</v>
      </c>
      <c r="B38" t="s">
        <v>206</v>
      </c>
      <c r="C38" t="str">
        <f>IF(IFERROR(VLOOKUP(Table2[[#This Row],[Project Number]],#REF!,1,0),"No")="No","No","Yes")</f>
        <v>No</v>
      </c>
    </row>
    <row r="39" spans="1:3" hidden="1" x14ac:dyDescent="0.2">
      <c r="A39" s="107" t="s">
        <v>72</v>
      </c>
      <c r="B39" t="s">
        <v>166</v>
      </c>
      <c r="C39" t="str">
        <f>IF(IFERROR(VLOOKUP(Table2[[#This Row],[Project Number]],#REF!,1,0),"No")="No","No","Yes")</f>
        <v>No</v>
      </c>
    </row>
    <row r="40" spans="1:3" hidden="1" x14ac:dyDescent="0.2">
      <c r="A40" s="111" t="s">
        <v>390</v>
      </c>
      <c r="B40" t="s">
        <v>304</v>
      </c>
      <c r="C40" t="str">
        <f>IF(IFERROR(VLOOKUP(Table2[[#This Row],[Project Number]],#REF!,1,0),"No")="No","No","Yes")</f>
        <v>No</v>
      </c>
    </row>
    <row r="41" spans="1:3" hidden="1" x14ac:dyDescent="0.2">
      <c r="A41" s="107" t="s">
        <v>135</v>
      </c>
      <c r="B41" t="s">
        <v>304</v>
      </c>
      <c r="C41" t="str">
        <f>IF(IFERROR(VLOOKUP(Table2[[#This Row],[Project Number]],#REF!,1,0),"No")="No","No","Yes")</f>
        <v>No</v>
      </c>
    </row>
    <row r="42" spans="1:3" hidden="1" x14ac:dyDescent="0.2">
      <c r="A42" s="108" t="s">
        <v>31</v>
      </c>
      <c r="B42" t="s">
        <v>229</v>
      </c>
      <c r="C42" t="str">
        <f>IF(IFERROR(VLOOKUP(Table2[[#This Row],[Project Number]],#REF!,1,0),"No")="No","No","Yes")</f>
        <v>No</v>
      </c>
    </row>
    <row r="43" spans="1:3" hidden="1" x14ac:dyDescent="0.2">
      <c r="A43" s="107" t="s">
        <v>71</v>
      </c>
      <c r="B43" t="s">
        <v>165</v>
      </c>
      <c r="C43" t="str">
        <f>IF(IFERROR(VLOOKUP(Table2[[#This Row],[Project Number]],#REF!,1,0),"No")="No","No","Yes")</f>
        <v>No</v>
      </c>
    </row>
    <row r="44" spans="1:3" hidden="1" x14ac:dyDescent="0.2">
      <c r="A44" s="110" t="s">
        <v>299</v>
      </c>
      <c r="B44" t="s">
        <v>586</v>
      </c>
      <c r="C44" t="str">
        <f>IF(IFERROR(VLOOKUP(Table2[[#This Row],[Project Number]],#REF!,1,0),"No")="No","No","Yes")</f>
        <v>No</v>
      </c>
    </row>
    <row r="45" spans="1:3" hidden="1" x14ac:dyDescent="0.2">
      <c r="A45" s="107" t="s">
        <v>112</v>
      </c>
      <c r="B45" t="s">
        <v>196</v>
      </c>
      <c r="C45" t="str">
        <f>IF(IFERROR(VLOOKUP(Table2[[#This Row],[Project Number]],#REF!,1,0),"No")="No","No","Yes")</f>
        <v>No</v>
      </c>
    </row>
    <row r="46" spans="1:3" hidden="1" x14ac:dyDescent="0.2">
      <c r="A46" s="108" t="s">
        <v>129</v>
      </c>
      <c r="B46" t="s">
        <v>587</v>
      </c>
      <c r="C46" t="str">
        <f>IF(IFERROR(VLOOKUP(Table2[[#This Row],[Project Number]],#REF!,1,0),"No")="No","No","Yes")</f>
        <v>No</v>
      </c>
    </row>
    <row r="47" spans="1:3" hidden="1" x14ac:dyDescent="0.2">
      <c r="A47" s="107" t="s">
        <v>92</v>
      </c>
      <c r="B47" t="s">
        <v>205</v>
      </c>
      <c r="C47" t="str">
        <f>IF(IFERROR(VLOOKUP(Table2[[#This Row],[Project Number]],#REF!,1,0),"No")="No","No","Yes")</f>
        <v>No</v>
      </c>
    </row>
    <row r="48" spans="1:3" hidden="1" x14ac:dyDescent="0.2">
      <c r="A48" s="108" t="s">
        <v>394</v>
      </c>
      <c r="B48" t="s">
        <v>638</v>
      </c>
      <c r="C48" t="str">
        <f>IF(IFERROR(VLOOKUP(Table2[[#This Row],[Project Number]],#REF!,1,0),"No")="No","No","Yes")</f>
        <v>No</v>
      </c>
    </row>
    <row r="49" spans="1:3" hidden="1" x14ac:dyDescent="0.2">
      <c r="A49" s="107" t="s">
        <v>296</v>
      </c>
      <c r="B49" t="s">
        <v>312</v>
      </c>
      <c r="C49" t="str">
        <f>IF(IFERROR(VLOOKUP(Table2[[#This Row],[Project Number]],#REF!,1,0),"No")="No","No","Yes")</f>
        <v>No</v>
      </c>
    </row>
    <row r="50" spans="1:3" hidden="1" x14ac:dyDescent="0.2">
      <c r="A50" s="108" t="s">
        <v>91</v>
      </c>
      <c r="B50" t="s">
        <v>204</v>
      </c>
      <c r="C50" t="str">
        <f>IF(IFERROR(VLOOKUP(Table2[[#This Row],[Project Number]],#REF!,1,0),"No")="No","No","Yes")</f>
        <v>No</v>
      </c>
    </row>
    <row r="51" spans="1:3" hidden="1" x14ac:dyDescent="0.2">
      <c r="A51" s="107" t="s">
        <v>39</v>
      </c>
      <c r="B51" t="s">
        <v>223</v>
      </c>
      <c r="C51" t="str">
        <f>IF(IFERROR(VLOOKUP(Table2[[#This Row],[Project Number]],#REF!,1,0),"No")="No","No","Yes")</f>
        <v>No</v>
      </c>
    </row>
    <row r="52" spans="1:3" hidden="1" x14ac:dyDescent="0.2">
      <c r="A52" s="108" t="s">
        <v>141</v>
      </c>
      <c r="B52" t="s">
        <v>226</v>
      </c>
      <c r="C52" t="str">
        <f>IF(IFERROR(VLOOKUP(Table2[[#This Row],[Project Number]],#REF!,1,0),"No")="No","No","Yes")</f>
        <v>No</v>
      </c>
    </row>
    <row r="53" spans="1:3" hidden="1" x14ac:dyDescent="0.2">
      <c r="A53" s="107" t="s">
        <v>76</v>
      </c>
      <c r="B53" t="s">
        <v>216</v>
      </c>
      <c r="C53" t="str">
        <f>IF(IFERROR(VLOOKUP(Table2[[#This Row],[Project Number]],#REF!,1,0),"No")="No","No","Yes")</f>
        <v>No</v>
      </c>
    </row>
    <row r="54" spans="1:3" hidden="1" x14ac:dyDescent="0.2">
      <c r="A54" s="108" t="s">
        <v>75</v>
      </c>
      <c r="B54" t="s">
        <v>215</v>
      </c>
      <c r="C54" t="str">
        <f>IF(IFERROR(VLOOKUP(Table2[[#This Row],[Project Number]],#REF!,1,0),"No")="No","No","Yes")</f>
        <v>No</v>
      </c>
    </row>
    <row r="55" spans="1:3" hidden="1" x14ac:dyDescent="0.2">
      <c r="A55" s="107" t="s">
        <v>10</v>
      </c>
      <c r="B55" t="s">
        <v>222</v>
      </c>
      <c r="C55" t="str">
        <f>IF(IFERROR(VLOOKUP(Table2[[#This Row],[Project Number]],#REF!,1,0),"No")="No","No","Yes")</f>
        <v>No</v>
      </c>
    </row>
    <row r="56" spans="1:3" hidden="1" x14ac:dyDescent="0.2">
      <c r="A56" s="108" t="s">
        <v>113</v>
      </c>
      <c r="B56" t="s">
        <v>606</v>
      </c>
      <c r="C56" t="str">
        <f>IF(IFERROR(VLOOKUP(Table2[[#This Row],[Project Number]],#REF!,1,0),"No")="No","No","Yes")</f>
        <v>No</v>
      </c>
    </row>
    <row r="57" spans="1:3" hidden="1" x14ac:dyDescent="0.2">
      <c r="A57" s="107" t="s">
        <v>124</v>
      </c>
      <c r="B57" t="s">
        <v>212</v>
      </c>
      <c r="C57" t="str">
        <f>IF(IFERROR(VLOOKUP(Table2[[#This Row],[Project Number]],#REF!,1,0),"No")="No","No","Yes")</f>
        <v>No</v>
      </c>
    </row>
    <row r="58" spans="1:3" hidden="1" x14ac:dyDescent="0.2">
      <c r="A58" s="108" t="s">
        <v>120</v>
      </c>
      <c r="B58" t="s">
        <v>187</v>
      </c>
      <c r="C58" t="str">
        <f>IF(IFERROR(VLOOKUP(Table2[[#This Row],[Project Number]],#REF!,1,0),"No")="No","No","Yes")</f>
        <v>No</v>
      </c>
    </row>
    <row r="59" spans="1:3" hidden="1" x14ac:dyDescent="0.2">
      <c r="A59" s="107" t="s">
        <v>88</v>
      </c>
      <c r="B59" t="s">
        <v>186</v>
      </c>
      <c r="C59" t="str">
        <f>IF(IFERROR(VLOOKUP(Table2[[#This Row],[Project Number]],#REF!,1,0),"No")="No","No","Yes")</f>
        <v>No</v>
      </c>
    </row>
    <row r="60" spans="1:3" hidden="1" x14ac:dyDescent="0.2">
      <c r="A60" s="108" t="s">
        <v>140</v>
      </c>
      <c r="B60" t="s">
        <v>191</v>
      </c>
      <c r="C60" t="str">
        <f>IF(IFERROR(VLOOKUP(Table2[[#This Row],[Project Number]],#REF!,1,0),"No")="No","No","Yes")</f>
        <v>No</v>
      </c>
    </row>
    <row r="61" spans="1:3" hidden="1" x14ac:dyDescent="0.2">
      <c r="A61" s="107" t="s">
        <v>379</v>
      </c>
      <c r="B61" t="s">
        <v>630</v>
      </c>
      <c r="C61" t="str">
        <f>IF(IFERROR(VLOOKUP(Table2[[#This Row],[Project Number]],#REF!,1,0),"No")="No","No","Yes")</f>
        <v>No</v>
      </c>
    </row>
    <row r="62" spans="1:3" hidden="1" x14ac:dyDescent="0.2">
      <c r="A62" s="108" t="s">
        <v>89</v>
      </c>
      <c r="B62" t="s">
        <v>158</v>
      </c>
      <c r="C62" t="str">
        <f>IF(IFERROR(VLOOKUP(Table2[[#This Row],[Project Number]],#REF!,1,0),"No")="No","No","Yes")</f>
        <v>No</v>
      </c>
    </row>
    <row r="63" spans="1:3" hidden="1" x14ac:dyDescent="0.2">
      <c r="A63" s="107" t="s">
        <v>77</v>
      </c>
      <c r="B63" t="s">
        <v>164</v>
      </c>
      <c r="C63" t="str">
        <f>IF(IFERROR(VLOOKUP(Table2[[#This Row],[Project Number]],#REF!,1,0),"No")="No","No","Yes")</f>
        <v>No</v>
      </c>
    </row>
    <row r="64" spans="1:3" hidden="1" x14ac:dyDescent="0.2">
      <c r="A64" s="108" t="s">
        <v>62</v>
      </c>
      <c r="B64" t="s">
        <v>612</v>
      </c>
      <c r="C64" t="str">
        <f>IF(IFERROR(VLOOKUP(Table2[[#This Row],[Project Number]],#REF!,1,0),"No")="No","No","Yes")</f>
        <v>No</v>
      </c>
    </row>
    <row r="65" spans="1:3" x14ac:dyDescent="0.2">
      <c r="A65" s="107" t="s">
        <v>53</v>
      </c>
      <c r="B65" t="s">
        <v>639</v>
      </c>
      <c r="C65" s="68" t="str">
        <f>IF(IFERROR(VLOOKUP(Table2[[#This Row],[Project Number]],#REF!,1,0),"No")="No","No","Yes")</f>
        <v>No</v>
      </c>
    </row>
    <row r="66" spans="1:3" hidden="1" x14ac:dyDescent="0.2">
      <c r="A66" s="108" t="s">
        <v>51</v>
      </c>
      <c r="B66" t="s">
        <v>163</v>
      </c>
      <c r="C66" t="str">
        <f>IF(IFERROR(VLOOKUP(Table2[[#This Row],[Project Number]],#REF!,1,0),"No")="No","No","Yes")</f>
        <v>No</v>
      </c>
    </row>
    <row r="67" spans="1:3" hidden="1" x14ac:dyDescent="0.2">
      <c r="A67" s="112" t="s">
        <v>616</v>
      </c>
      <c r="B67" t="s">
        <v>640</v>
      </c>
      <c r="C67" t="str">
        <f>IF(IFERROR(VLOOKUP(Table2[[#This Row],[Project Number]],#REF!,1,0),"No")="No","No","Yes")</f>
        <v>No</v>
      </c>
    </row>
    <row r="68" spans="1:3" x14ac:dyDescent="0.2">
      <c r="A68" s="110" t="s">
        <v>632</v>
      </c>
      <c r="B68" t="s">
        <v>641</v>
      </c>
      <c r="C68" s="68" t="str">
        <f>IF(IFERROR(VLOOKUP(Table2[[#This Row],[Project Number]],#REF!,1,0),"No")="No","No","Yes")</f>
        <v>No</v>
      </c>
    </row>
    <row r="69" spans="1:3" hidden="1" x14ac:dyDescent="0.2">
      <c r="A69" s="107" t="s">
        <v>249</v>
      </c>
      <c r="B69" t="s">
        <v>642</v>
      </c>
      <c r="C69" t="str">
        <f>IF(IFERROR(VLOOKUP(Table2[[#This Row],[Project Number]],#REF!,1,0),"No")="No","No","Yes")</f>
        <v>No</v>
      </c>
    </row>
    <row r="70" spans="1:3" hidden="1" x14ac:dyDescent="0.2">
      <c r="A70" s="108" t="s">
        <v>147</v>
      </c>
      <c r="B70" t="s">
        <v>170</v>
      </c>
      <c r="C70" t="str">
        <f>IF(IFERROR(VLOOKUP(Table2[[#This Row],[Project Number]],#REF!,1,0),"No")="No","No","Yes")</f>
        <v>No</v>
      </c>
    </row>
    <row r="71" spans="1:3" hidden="1" x14ac:dyDescent="0.2">
      <c r="A71" s="107" t="s">
        <v>146</v>
      </c>
      <c r="B71" t="s">
        <v>203</v>
      </c>
      <c r="C71" t="str">
        <f>IF(IFERROR(VLOOKUP(Table2[[#This Row],[Project Number]],#REF!,1,0),"No")="No","No","Yes")</f>
        <v>No</v>
      </c>
    </row>
    <row r="72" spans="1:3" hidden="1" x14ac:dyDescent="0.2">
      <c r="A72" s="108" t="s">
        <v>145</v>
      </c>
      <c r="B72" t="s">
        <v>202</v>
      </c>
      <c r="C72" t="str">
        <f>IF(IFERROR(VLOOKUP(Table2[[#This Row],[Project Number]],#REF!,1,0),"No")="No","No","Yes")</f>
        <v>No</v>
      </c>
    </row>
    <row r="73" spans="1:3" hidden="1" x14ac:dyDescent="0.2">
      <c r="A73" s="107" t="s">
        <v>9</v>
      </c>
      <c r="B73" t="s">
        <v>208</v>
      </c>
      <c r="C73" t="str">
        <f>IF(IFERROR(VLOOKUP(Table2[[#This Row],[Project Number]],#REF!,1,0),"No")="No","No","Yes")</f>
        <v>No</v>
      </c>
    </row>
    <row r="74" spans="1:3" hidden="1" x14ac:dyDescent="0.2">
      <c r="A74" s="108" t="s">
        <v>378</v>
      </c>
      <c r="B74" t="s">
        <v>631</v>
      </c>
      <c r="C74" t="str">
        <f>IF(IFERROR(VLOOKUP(Table2[[#This Row],[Project Number]],#REF!,1,0),"No")="No","No","Yes")</f>
        <v>No</v>
      </c>
    </row>
    <row r="75" spans="1:3" hidden="1" x14ac:dyDescent="0.2">
      <c r="A75" s="107" t="s">
        <v>139</v>
      </c>
      <c r="B75" t="s">
        <v>154</v>
      </c>
      <c r="C75" t="str">
        <f>IF(IFERROR(VLOOKUP(Table2[[#This Row],[Project Number]],#REF!,1,0),"No")="No","No","Yes")</f>
        <v>No</v>
      </c>
    </row>
    <row r="76" spans="1:3" hidden="1" x14ac:dyDescent="0.2">
      <c r="A76" s="108" t="s">
        <v>1</v>
      </c>
      <c r="B76" t="s">
        <v>207</v>
      </c>
      <c r="C76" t="str">
        <f>IF(IFERROR(VLOOKUP(Table2[[#This Row],[Project Number]],#REF!,1,0),"No")="No","No","Yes")</f>
        <v>No</v>
      </c>
    </row>
    <row r="77" spans="1:3" hidden="1" x14ac:dyDescent="0.2">
      <c r="A77" s="107" t="s">
        <v>133</v>
      </c>
      <c r="B77" t="s">
        <v>200</v>
      </c>
      <c r="C77" t="str">
        <f>IF(IFERROR(VLOOKUP(Table2[[#This Row],[Project Number]],#REF!,1,0),"No")="No","No","Yes")</f>
        <v>No</v>
      </c>
    </row>
    <row r="78" spans="1:3" hidden="1" x14ac:dyDescent="0.2">
      <c r="A78" s="108" t="s">
        <v>132</v>
      </c>
      <c r="B78" t="s">
        <v>227</v>
      </c>
      <c r="C78" t="str">
        <f>IF(IFERROR(VLOOKUP(Table2[[#This Row],[Project Number]],#REF!,1,0),"No")="No","No","Yes")</f>
        <v>No</v>
      </c>
    </row>
    <row r="79" spans="1:3" hidden="1" x14ac:dyDescent="0.2">
      <c r="A79" s="113" t="s">
        <v>392</v>
      </c>
      <c r="B79" t="s">
        <v>303</v>
      </c>
      <c r="C79" t="str">
        <f>IF(IFERROR(VLOOKUP(Table2[[#This Row],[Project Number]],#REF!,1,0),"No")="No","No","Yes")</f>
        <v>No</v>
      </c>
    </row>
    <row r="80" spans="1:3" hidden="1" x14ac:dyDescent="0.2">
      <c r="A80" s="108" t="s">
        <v>277</v>
      </c>
      <c r="B80" t="s">
        <v>231</v>
      </c>
      <c r="C80" t="str">
        <f>IF(IFERROR(VLOOKUP(Table2[[#This Row],[Project Number]],#REF!,1,0),"No")="No","No","Yes")</f>
        <v>No</v>
      </c>
    </row>
    <row r="81" spans="1:4" x14ac:dyDescent="0.2">
      <c r="A81" s="107" t="s">
        <v>278</v>
      </c>
      <c r="B81" t="s">
        <v>214</v>
      </c>
      <c r="C81" s="68" t="str">
        <f>IF(IFERROR(VLOOKUP(Table2[[#This Row],[Project Number]],#REF!,1,0),"No")="No","No","Yes")</f>
        <v>No</v>
      </c>
    </row>
    <row r="82" spans="1:4" hidden="1" x14ac:dyDescent="0.2">
      <c r="A82" s="110" t="s">
        <v>148</v>
      </c>
      <c r="B82" t="s">
        <v>151</v>
      </c>
      <c r="C82" t="str">
        <f>IF(IFERROR(VLOOKUP(Table2[[#This Row],[Project Number]],#REF!,1,0),"No")="No","No","Yes")</f>
        <v>No</v>
      </c>
    </row>
    <row r="83" spans="1:4" hidden="1" x14ac:dyDescent="0.2">
      <c r="A83" s="109" t="s">
        <v>270</v>
      </c>
      <c r="B83" t="s">
        <v>305</v>
      </c>
      <c r="C83" t="str">
        <f>IF(IFERROR(VLOOKUP(Table2[[#This Row],[Project Number]],#REF!,1,0),"No")="No","No","Yes")</f>
        <v>No</v>
      </c>
    </row>
    <row r="84" spans="1:4" hidden="1" x14ac:dyDescent="0.2">
      <c r="A84" s="108" t="s">
        <v>279</v>
      </c>
      <c r="B84" t="s">
        <v>307</v>
      </c>
      <c r="C84" t="str">
        <f>IF(IFERROR(VLOOKUP(Table2[[#This Row],[Project Number]],#REF!,1,0),"No")="No","No","Yes")</f>
        <v>No</v>
      </c>
    </row>
    <row r="85" spans="1:4" hidden="1" x14ac:dyDescent="0.2">
      <c r="A85" s="107" t="s">
        <v>6</v>
      </c>
      <c r="B85" t="s">
        <v>197</v>
      </c>
      <c r="C85" t="str">
        <f>IF(IFERROR(VLOOKUP(Table2[[#This Row],[Project Number]],#REF!,1,0),"No")="No","No","Yes")</f>
        <v>No</v>
      </c>
    </row>
    <row r="86" spans="1:4" hidden="1" x14ac:dyDescent="0.2">
      <c r="A86" s="110" t="s">
        <v>117</v>
      </c>
      <c r="B86" t="s">
        <v>621</v>
      </c>
      <c r="C86" t="str">
        <f>IF(IFERROR(VLOOKUP(Table2[[#This Row],[Project Number]],#REF!,1,0),"No")="No","No","Yes")</f>
        <v>No</v>
      </c>
    </row>
    <row r="87" spans="1:4" hidden="1" x14ac:dyDescent="0.2">
      <c r="A87" s="109" t="s">
        <v>126</v>
      </c>
      <c r="B87" t="s">
        <v>167</v>
      </c>
      <c r="C87" t="str">
        <f>IF(IFERROR(VLOOKUP(Table2[[#This Row],[Project Number]],#REF!,1,0),"No")="No","No","Yes")</f>
        <v>No</v>
      </c>
    </row>
    <row r="88" spans="1:4" hidden="1" x14ac:dyDescent="0.2">
      <c r="A88" s="108" t="s">
        <v>122</v>
      </c>
      <c r="B88" t="s">
        <v>198</v>
      </c>
      <c r="C88" t="str">
        <f>IF(IFERROR(VLOOKUP(Table2[[#This Row],[Project Number]],#REF!,1,0),"No")="No","No","Yes")</f>
        <v>No</v>
      </c>
    </row>
    <row r="89" spans="1:4" hidden="1" x14ac:dyDescent="0.2">
      <c r="A89" s="107" t="s">
        <v>118</v>
      </c>
      <c r="B89" t="s">
        <v>605</v>
      </c>
      <c r="C89" t="str">
        <f>IF(IFERROR(VLOOKUP(Table2[[#This Row],[Project Number]],#REF!,1,0),"No")="No","No","Yes")</f>
        <v>No</v>
      </c>
    </row>
    <row r="90" spans="1:4" x14ac:dyDescent="0.2">
      <c r="A90" s="110" t="s">
        <v>633</v>
      </c>
      <c r="B90" t="s">
        <v>643</v>
      </c>
      <c r="C90" s="68" t="str">
        <f>IF(IFERROR(VLOOKUP(Table2[[#This Row],[Project Number]],#REF!,1,0),"No")="No","No","Yes")</f>
        <v>No</v>
      </c>
      <c r="D90" t="s">
        <v>654</v>
      </c>
    </row>
    <row r="91" spans="1:4" hidden="1" x14ac:dyDescent="0.2">
      <c r="A91" s="109" t="s">
        <v>111</v>
      </c>
      <c r="B91" t="s">
        <v>155</v>
      </c>
      <c r="C91" t="str">
        <f>IF(IFERROR(VLOOKUP(Table2[[#This Row],[Project Number]],#REF!,1,0),"No")="No","No","Yes")</f>
        <v>No</v>
      </c>
    </row>
    <row r="92" spans="1:4" hidden="1" x14ac:dyDescent="0.2">
      <c r="A92" s="108" t="s">
        <v>110</v>
      </c>
      <c r="B92" t="s">
        <v>182</v>
      </c>
      <c r="C92" t="str">
        <f>IF(IFERROR(VLOOKUP(Table2[[#This Row],[Project Number]],#REF!,1,0),"No")="No","No","Yes")</f>
        <v>No</v>
      </c>
    </row>
    <row r="93" spans="1:4" hidden="1" x14ac:dyDescent="0.2">
      <c r="A93" s="107" t="s">
        <v>109</v>
      </c>
      <c r="B93" t="s">
        <v>181</v>
      </c>
      <c r="C93" t="str">
        <f>IF(IFERROR(VLOOKUP(Table2[[#This Row],[Project Number]],#REF!,1,0),"No")="No","No","Yes")</f>
        <v>No</v>
      </c>
    </row>
    <row r="94" spans="1:4" hidden="1" x14ac:dyDescent="0.2">
      <c r="A94" s="108" t="s">
        <v>107</v>
      </c>
      <c r="B94" t="s">
        <v>178</v>
      </c>
      <c r="C94" t="str">
        <f>IF(IFERROR(VLOOKUP(Table2[[#This Row],[Project Number]],#REF!,1,0),"No")="No","No","Yes")</f>
        <v>No</v>
      </c>
    </row>
    <row r="95" spans="1:4" hidden="1" x14ac:dyDescent="0.2">
      <c r="A95" s="107" t="s">
        <v>125</v>
      </c>
      <c r="B95" t="s">
        <v>213</v>
      </c>
      <c r="C95" t="str">
        <f>IF(IFERROR(VLOOKUP(Table2[[#This Row],[Project Number]],#REF!,1,0),"No")="No","No","Yes")</f>
        <v>No</v>
      </c>
    </row>
    <row r="96" spans="1:4" hidden="1" x14ac:dyDescent="0.2">
      <c r="A96" s="108" t="s">
        <v>106</v>
      </c>
      <c r="B96" t="s">
        <v>179</v>
      </c>
      <c r="C96" t="str">
        <f>IF(IFERROR(VLOOKUP(Table2[[#This Row],[Project Number]],#REF!,1,0),"No")="No","No","Yes")</f>
        <v>No</v>
      </c>
    </row>
    <row r="97" spans="1:3" hidden="1" x14ac:dyDescent="0.2">
      <c r="A97" s="107" t="s">
        <v>283</v>
      </c>
      <c r="B97" t="s">
        <v>308</v>
      </c>
      <c r="C97" t="str">
        <f>IF(IFERROR(VLOOKUP(Table2[[#This Row],[Project Number]],#REF!,1,0),"No")="No","No","Yes")</f>
        <v>No</v>
      </c>
    </row>
    <row r="98" spans="1:3" hidden="1" x14ac:dyDescent="0.2">
      <c r="A98" s="110" t="s">
        <v>284</v>
      </c>
      <c r="B98" t="s">
        <v>309</v>
      </c>
      <c r="C98" t="str">
        <f>IF(IFERROR(VLOOKUP(Table2[[#This Row],[Project Number]],#REF!,1,0),"No")="No","No","Yes")</f>
        <v>No</v>
      </c>
    </row>
    <row r="99" spans="1:3" hidden="1" x14ac:dyDescent="0.2">
      <c r="A99" s="107" t="s">
        <v>8</v>
      </c>
      <c r="B99" t="s">
        <v>190</v>
      </c>
      <c r="C99" t="str">
        <f>IF(IFERROR(VLOOKUP(Table2[[#This Row],[Project Number]],#REF!,1,0),"No")="No","No","Yes")</f>
        <v>No</v>
      </c>
    </row>
    <row r="100" spans="1:3" hidden="1" x14ac:dyDescent="0.2">
      <c r="A100" s="108" t="s">
        <v>94</v>
      </c>
      <c r="B100" t="s">
        <v>153</v>
      </c>
      <c r="C100" t="str">
        <f>IF(IFERROR(VLOOKUP(Table2[[#This Row],[Project Number]],#REF!,1,0),"No")="No","No","Yes")</f>
        <v>No</v>
      </c>
    </row>
    <row r="101" spans="1:3" hidden="1" x14ac:dyDescent="0.2">
      <c r="A101" s="109" t="s">
        <v>93</v>
      </c>
      <c r="B101" t="s">
        <v>152</v>
      </c>
      <c r="C101" t="str">
        <f>IF(IFERROR(VLOOKUP(Table2[[#This Row],[Project Number]],#REF!,1,0),"No")="No","No","Yes")</f>
        <v>No</v>
      </c>
    </row>
    <row r="102" spans="1:3" hidden="1" x14ac:dyDescent="0.2">
      <c r="A102" s="108" t="s">
        <v>285</v>
      </c>
      <c r="B102" t="s">
        <v>310</v>
      </c>
      <c r="C102" t="str">
        <f>IF(IFERROR(VLOOKUP(Table2[[#This Row],[Project Number]],#REF!,1,0),"No")="No","No","Yes")</f>
        <v>No</v>
      </c>
    </row>
    <row r="103" spans="1:3" hidden="1" x14ac:dyDescent="0.2">
      <c r="A103" s="109" t="s">
        <v>95</v>
      </c>
      <c r="B103" t="s">
        <v>150</v>
      </c>
      <c r="C103" t="str">
        <f>IF(IFERROR(VLOOKUP(Table2[[#This Row],[Project Number]],#REF!,1,0),"No")="No","No","Yes")</f>
        <v>No</v>
      </c>
    </row>
    <row r="104" spans="1:3" hidden="1" x14ac:dyDescent="0.2">
      <c r="A104" s="110" t="s">
        <v>87</v>
      </c>
      <c r="B104" t="s">
        <v>168</v>
      </c>
      <c r="C104" t="str">
        <f>IF(IFERROR(VLOOKUP(Table2[[#This Row],[Project Number]],#REF!,1,0),"No")="No","No","Yes")</f>
        <v>No</v>
      </c>
    </row>
    <row r="105" spans="1:3" hidden="1" x14ac:dyDescent="0.2">
      <c r="A105" s="109" t="s">
        <v>86</v>
      </c>
      <c r="B105" t="s">
        <v>149</v>
      </c>
      <c r="C105" t="str">
        <f>IF(IFERROR(VLOOKUP(Table2[[#This Row],[Project Number]],#REF!,1,0),"No")="No","No","Yes")</f>
        <v>No</v>
      </c>
    </row>
    <row r="106" spans="1:3" hidden="1" x14ac:dyDescent="0.2">
      <c r="A106" s="110" t="s">
        <v>85</v>
      </c>
      <c r="B106" t="s">
        <v>157</v>
      </c>
      <c r="C106" t="str">
        <f>IF(IFERROR(VLOOKUP(Table2[[#This Row],[Project Number]],#REF!,1,0),"No")="No","No","Yes")</f>
        <v>No</v>
      </c>
    </row>
    <row r="107" spans="1:3" hidden="1" x14ac:dyDescent="0.2">
      <c r="A107" s="107" t="s">
        <v>84</v>
      </c>
      <c r="B107" t="s">
        <v>644</v>
      </c>
      <c r="C107" t="str">
        <f>IF(IFERROR(VLOOKUP(Table2[[#This Row],[Project Number]],#REF!,1,0),"No")="No","No","Yes")</f>
        <v>No</v>
      </c>
    </row>
    <row r="108" spans="1:3" hidden="1" x14ac:dyDescent="0.2">
      <c r="A108" s="108" t="s">
        <v>83</v>
      </c>
      <c r="B108" t="s">
        <v>193</v>
      </c>
      <c r="C108" t="str">
        <f>IF(IFERROR(VLOOKUP(Table2[[#This Row],[Project Number]],#REF!,1,0),"No")="No","No","Yes")</f>
        <v>No</v>
      </c>
    </row>
    <row r="109" spans="1:3" hidden="1" x14ac:dyDescent="0.2">
      <c r="A109" s="107" t="s">
        <v>82</v>
      </c>
      <c r="B109" t="s">
        <v>177</v>
      </c>
      <c r="C109" t="str">
        <f>IF(IFERROR(VLOOKUP(Table2[[#This Row],[Project Number]],#REF!,1,0),"No")="No","No","Yes")</f>
        <v>No</v>
      </c>
    </row>
    <row r="110" spans="1:3" hidden="1" x14ac:dyDescent="0.2">
      <c r="A110" s="108" t="s">
        <v>81</v>
      </c>
      <c r="B110" t="s">
        <v>176</v>
      </c>
      <c r="C110" t="str">
        <f>IF(IFERROR(VLOOKUP(Table2[[#This Row],[Project Number]],#REF!,1,0),"No")="No","No","Yes")</f>
        <v>No</v>
      </c>
    </row>
    <row r="111" spans="1:3" hidden="1" x14ac:dyDescent="0.2">
      <c r="A111" s="107" t="s">
        <v>80</v>
      </c>
      <c r="B111" t="s">
        <v>175</v>
      </c>
      <c r="C111" t="str">
        <f>IF(IFERROR(VLOOKUP(Table2[[#This Row],[Project Number]],#REF!,1,0),"No")="No","No","Yes")</f>
        <v>No</v>
      </c>
    </row>
    <row r="112" spans="1:3" hidden="1" x14ac:dyDescent="0.2">
      <c r="A112" s="108" t="s">
        <v>79</v>
      </c>
      <c r="B112" t="s">
        <v>174</v>
      </c>
      <c r="C112" t="str">
        <f>IF(IFERROR(VLOOKUP(Table2[[#This Row],[Project Number]],#REF!,1,0),"No")="No","No","Yes")</f>
        <v>No</v>
      </c>
    </row>
    <row r="113" spans="1:4" hidden="1" x14ac:dyDescent="0.2">
      <c r="A113" s="107" t="s">
        <v>78</v>
      </c>
      <c r="B113" t="s">
        <v>173</v>
      </c>
      <c r="C113" t="str">
        <f>IF(IFERROR(VLOOKUP(Table2[[#This Row],[Project Number]],#REF!,1,0),"No")="No","No","Yes")</f>
        <v>No</v>
      </c>
    </row>
    <row r="114" spans="1:4" hidden="1" x14ac:dyDescent="0.2">
      <c r="A114" s="108" t="s">
        <v>380</v>
      </c>
      <c r="B114" t="s">
        <v>629</v>
      </c>
      <c r="C114" t="str">
        <f>IF(IFERROR(VLOOKUP(Table2[[#This Row],[Project Number]],#REF!,1,0),"No")="No","No","Yes")</f>
        <v>No</v>
      </c>
    </row>
    <row r="115" spans="1:4" hidden="1" x14ac:dyDescent="0.2">
      <c r="A115" s="109" t="s">
        <v>333</v>
      </c>
      <c r="B115" t="s">
        <v>622</v>
      </c>
      <c r="C115" t="str">
        <f>IF(IFERROR(VLOOKUP(Table2[[#This Row],[Project Number]],#REF!,1,0),"No")="No","No","Yes")</f>
        <v>No</v>
      </c>
    </row>
    <row r="116" spans="1:4" hidden="1" x14ac:dyDescent="0.2">
      <c r="A116" s="108" t="s">
        <v>74</v>
      </c>
      <c r="B116" t="s">
        <v>192</v>
      </c>
      <c r="C116" t="str">
        <f>IF(IFERROR(VLOOKUP(Table2[[#This Row],[Project Number]],#REF!,1,0),"No")="No","No","Yes")</f>
        <v>No</v>
      </c>
    </row>
    <row r="117" spans="1:4" hidden="1" x14ac:dyDescent="0.2">
      <c r="A117" s="107" t="s">
        <v>372</v>
      </c>
      <c r="B117" t="s">
        <v>610</v>
      </c>
      <c r="C117" t="str">
        <f>IF(IFERROR(VLOOKUP(Table2[[#This Row],[Project Number]],#REF!,1,0),"No")="No","No","Yes")</f>
        <v>No</v>
      </c>
    </row>
    <row r="118" spans="1:4" hidden="1" x14ac:dyDescent="0.2">
      <c r="A118" s="108" t="s">
        <v>292</v>
      </c>
      <c r="B118" t="s">
        <v>224</v>
      </c>
      <c r="C118" t="str">
        <f>IF(IFERROR(VLOOKUP(Table2[[#This Row],[Project Number]],#REF!,1,0),"No")="No","No","Yes")</f>
        <v>No</v>
      </c>
    </row>
    <row r="119" spans="1:4" hidden="1" x14ac:dyDescent="0.2">
      <c r="A119" s="107" t="s">
        <v>293</v>
      </c>
      <c r="B119" t="s">
        <v>209</v>
      </c>
      <c r="C119" t="str">
        <f>IF(IFERROR(VLOOKUP(Table2[[#This Row],[Project Number]],#REF!,1,0),"No")="No","No","Yes")</f>
        <v>No</v>
      </c>
    </row>
    <row r="120" spans="1:4" hidden="1" x14ac:dyDescent="0.2">
      <c r="A120" s="110" t="s">
        <v>334</v>
      </c>
      <c r="B120" t="s">
        <v>623</v>
      </c>
      <c r="C120" t="str">
        <f>IF(IFERROR(VLOOKUP(Table2[[#This Row],[Project Number]],#REF!,1,0),"No")="No","No","Yes")</f>
        <v>No</v>
      </c>
    </row>
    <row r="121" spans="1:4" hidden="1" x14ac:dyDescent="0.2">
      <c r="A121" s="107" t="s">
        <v>294</v>
      </c>
      <c r="B121" t="s">
        <v>230</v>
      </c>
      <c r="C121" t="str">
        <f>IF(IFERROR(VLOOKUP(Table2[[#This Row],[Project Number]],#REF!,1,0),"No")="No","No","Yes")</f>
        <v>No</v>
      </c>
    </row>
    <row r="122" spans="1:4" hidden="1" x14ac:dyDescent="0.2">
      <c r="A122" s="108" t="s">
        <v>295</v>
      </c>
      <c r="B122" t="s">
        <v>219</v>
      </c>
      <c r="C122" t="str">
        <f>IF(IFERROR(VLOOKUP(Table2[[#This Row],[Project Number]],#REF!,1,0),"No")="No","No","Yes")</f>
        <v>No</v>
      </c>
    </row>
    <row r="123" spans="1:4" hidden="1" x14ac:dyDescent="0.2">
      <c r="A123" s="107" t="s">
        <v>70</v>
      </c>
      <c r="B123" t="s">
        <v>162</v>
      </c>
      <c r="C123" t="str">
        <f>IF(IFERROR(VLOOKUP(Table2[[#This Row],[Project Number]],#REF!,1,0),"No")="No","No","Yes")</f>
        <v>No</v>
      </c>
    </row>
    <row r="124" spans="1:4" x14ac:dyDescent="0.2">
      <c r="A124" s="108" t="s">
        <v>68</v>
      </c>
      <c r="B124" t="s">
        <v>195</v>
      </c>
      <c r="C124" s="69" t="str">
        <f>IF(IFERROR(VLOOKUP(Table2[[#This Row],[Project Number]],#REF!,1,0),"No")="No","No","Yes")</f>
        <v>No</v>
      </c>
      <c r="D124" t="s">
        <v>651</v>
      </c>
    </row>
    <row r="125" spans="1:4" hidden="1" x14ac:dyDescent="0.2">
      <c r="A125" s="107" t="s">
        <v>297</v>
      </c>
      <c r="B125" t="s">
        <v>313</v>
      </c>
      <c r="C125" t="str">
        <f>IF(IFERROR(VLOOKUP(Table2[[#This Row],[Project Number]],#REF!,1,0),"No")="No","No","Yes")</f>
        <v>No</v>
      </c>
    </row>
    <row r="126" spans="1:4" hidden="1" x14ac:dyDescent="0.2">
      <c r="A126" s="108" t="s">
        <v>67</v>
      </c>
      <c r="B126" t="s">
        <v>169</v>
      </c>
      <c r="C126" t="str">
        <f>IF(IFERROR(VLOOKUP(Table2[[#This Row],[Project Number]],#REF!,1,0),"No")="No","No","Yes")</f>
        <v>No</v>
      </c>
    </row>
    <row r="127" spans="1:4" hidden="1" x14ac:dyDescent="0.2">
      <c r="A127" s="105" t="s">
        <v>362</v>
      </c>
      <c r="B127" t="s">
        <v>551</v>
      </c>
      <c r="C127" t="str">
        <f>IF(IFERROR(VLOOKUP(Table2[[#This Row],[Project Number]],#REF!,1,0),"No")="No","No","Yes")</f>
        <v>No</v>
      </c>
    </row>
    <row r="128" spans="1:4" hidden="1" x14ac:dyDescent="0.2">
      <c r="A128" s="110" t="s">
        <v>298</v>
      </c>
      <c r="B128" t="s">
        <v>314</v>
      </c>
      <c r="C128" t="str">
        <f>IF(IFERROR(VLOOKUP(Table2[[#This Row],[Project Number]],#REF!,1,0),"No")="No","No","Yes")</f>
        <v>No</v>
      </c>
    </row>
    <row r="129" spans="1:4" x14ac:dyDescent="0.2">
      <c r="A129" s="109" t="s">
        <v>625</v>
      </c>
      <c r="B129" t="s">
        <v>645</v>
      </c>
      <c r="C129" s="68" t="str">
        <f>IF(IFERROR(VLOOKUP(Table2[[#This Row],[Project Number]],#REF!,1,0),"No")="No","No","Yes")</f>
        <v>No</v>
      </c>
    </row>
    <row r="130" spans="1:4" x14ac:dyDescent="0.2">
      <c r="A130" s="110" t="s">
        <v>626</v>
      </c>
      <c r="B130" t="s">
        <v>646</v>
      </c>
      <c r="C130" s="68" t="str">
        <f>IF(IFERROR(VLOOKUP(Table2[[#This Row],[Project Number]],#REF!,1,0),"No")="No","No","Yes")</f>
        <v>No</v>
      </c>
    </row>
    <row r="131" spans="1:4" hidden="1" x14ac:dyDescent="0.2">
      <c r="A131" s="107" t="s">
        <v>61</v>
      </c>
      <c r="B131" t="s">
        <v>185</v>
      </c>
      <c r="C131" t="str">
        <f>IF(IFERROR(VLOOKUP(Table2[[#This Row],[Project Number]],#REF!,1,0),"No")="No","No","Yes")</f>
        <v>No</v>
      </c>
    </row>
    <row r="132" spans="1:4" hidden="1" x14ac:dyDescent="0.2">
      <c r="A132" s="108" t="s">
        <v>58</v>
      </c>
      <c r="B132" t="s">
        <v>184</v>
      </c>
      <c r="C132" t="str">
        <f>IF(IFERROR(VLOOKUP(Table2[[#This Row],[Project Number]],#REF!,1,0),"No")="No","No","Yes")</f>
        <v>No</v>
      </c>
    </row>
    <row r="133" spans="1:4" hidden="1" x14ac:dyDescent="0.2">
      <c r="A133" s="107" t="s">
        <v>301</v>
      </c>
      <c r="B133" t="s">
        <v>315</v>
      </c>
      <c r="C133" t="str">
        <f>IF(IFERROR(VLOOKUP(Table2[[#This Row],[Project Number]],#REF!,1,0),"No")="No","No","Yes")</f>
        <v>No</v>
      </c>
    </row>
    <row r="134" spans="1:4" hidden="1" x14ac:dyDescent="0.2">
      <c r="A134" s="110" t="s">
        <v>322</v>
      </c>
      <c r="B134" t="s">
        <v>323</v>
      </c>
      <c r="C134" t="str">
        <f>IF(IFERROR(VLOOKUP(Table2[[#This Row],[Project Number]],#REF!,1,0),"No")="No","No","Yes")</f>
        <v>No</v>
      </c>
    </row>
    <row r="135" spans="1:4" hidden="1" x14ac:dyDescent="0.2">
      <c r="A135" s="114" t="s">
        <v>48</v>
      </c>
      <c r="B135" t="s">
        <v>156</v>
      </c>
      <c r="C135" t="str">
        <f>IF(IFERROR(VLOOKUP(Table2[[#This Row],[Project Number]],#REF!,1,0),"No")="No","No","Yes")</f>
        <v>No</v>
      </c>
    </row>
    <row r="136" spans="1:4" hidden="1" x14ac:dyDescent="0.2">
      <c r="A136" s="108" t="s">
        <v>28</v>
      </c>
      <c r="B136" t="s">
        <v>172</v>
      </c>
      <c r="C136" t="str">
        <f>IF(IFERROR(VLOOKUP(Table2[[#This Row],[Project Number]],#REF!,1,0),"No")="No","No","Yes")</f>
        <v>No</v>
      </c>
    </row>
    <row r="137" spans="1:4" hidden="1" x14ac:dyDescent="0.2">
      <c r="A137" s="107" t="s">
        <v>43</v>
      </c>
      <c r="B137" t="s">
        <v>180</v>
      </c>
      <c r="C137" t="str">
        <f>IF(IFERROR(VLOOKUP(Table2[[#This Row],[Project Number]],#REF!,1,0),"No")="No","No","Yes")</f>
        <v>No</v>
      </c>
    </row>
    <row r="138" spans="1:4" hidden="1" x14ac:dyDescent="0.2">
      <c r="A138" s="108" t="s">
        <v>42</v>
      </c>
      <c r="B138" t="s">
        <v>218</v>
      </c>
      <c r="C138" t="str">
        <f>IF(IFERROR(VLOOKUP(Table2[[#This Row],[Project Number]],#REF!,1,0),"No")="No","No","Yes")</f>
        <v>No</v>
      </c>
    </row>
    <row r="139" spans="1:4" x14ac:dyDescent="0.2">
      <c r="A139" s="107" t="s">
        <v>41</v>
      </c>
      <c r="B139" t="s">
        <v>647</v>
      </c>
      <c r="C139" s="68" t="str">
        <f>IF(IFERROR(VLOOKUP(Table2[[#This Row],[Project Number]],#REF!,1,0),"No")="No","No","Yes")</f>
        <v>No</v>
      </c>
    </row>
    <row r="140" spans="1:4" x14ac:dyDescent="0.2">
      <c r="A140" s="108" t="s">
        <v>40</v>
      </c>
      <c r="B140" t="s">
        <v>210</v>
      </c>
      <c r="C140" s="68" t="str">
        <f>IF(IFERROR(VLOOKUP(Table2[[#This Row],[Project Number]],#REF!,1,0),"No")="No","No","Yes")</f>
        <v>No</v>
      </c>
    </row>
    <row r="141" spans="1:4" x14ac:dyDescent="0.2">
      <c r="A141" s="112" t="s">
        <v>624</v>
      </c>
      <c r="B141" t="s">
        <v>648</v>
      </c>
      <c r="C141" s="68" t="str">
        <f>IF(IFERROR(VLOOKUP(Table2[[#This Row],[Project Number]],#REF!,1,0),"No")="No","No","Yes")</f>
        <v>No</v>
      </c>
    </row>
    <row r="142" spans="1:4" hidden="1" x14ac:dyDescent="0.2">
      <c r="A142" s="108" t="s">
        <v>45</v>
      </c>
      <c r="B142" t="s">
        <v>183</v>
      </c>
      <c r="C142" t="str">
        <f>IF(IFERROR(VLOOKUP(Table2[[#This Row],[Project Number]],#REF!,1,0),"No")="No","No","Yes")</f>
        <v>No</v>
      </c>
    </row>
    <row r="143" spans="1:4" x14ac:dyDescent="0.2">
      <c r="A143" s="115" t="s">
        <v>634</v>
      </c>
      <c r="B143" t="s">
        <v>649</v>
      </c>
      <c r="C143" s="68" t="str">
        <f>IF(IFERROR(VLOOKUP(Table2[[#This Row],[Project Number]],#REF!,1,0),"No")="No","No","Yes")</f>
        <v>No</v>
      </c>
      <c r="D143" t="s">
        <v>654</v>
      </c>
    </row>
  </sheetData>
  <conditionalFormatting sqref="A2:A143">
    <cfRule type="duplicateValues" dxfId="114" priority="1"/>
    <cfRule type="duplicateValues" dxfId="113" priority="2"/>
  </conditionalFormatting>
  <conditionalFormatting sqref="A2:A143">
    <cfRule type="duplicateValues" dxfId="112" priority="3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0"/>
  <sheetViews>
    <sheetView topLeftCell="C19" zoomScale="70" zoomScaleNormal="70" workbookViewId="0">
      <selection activeCell="J42" sqref="J42"/>
    </sheetView>
  </sheetViews>
  <sheetFormatPr baseColWidth="10" defaultColWidth="8.83203125" defaultRowHeight="15" x14ac:dyDescent="0.2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44" customWidth="1"/>
    <col min="6" max="6" width="25.5" style="3" customWidth="1"/>
    <col min="7" max="7" width="25.5" style="41" customWidth="1"/>
    <col min="8" max="8" width="19.1640625" style="6" customWidth="1"/>
    <col min="9" max="9" width="19.1640625" customWidth="1"/>
    <col min="10" max="10" width="25.5" style="41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</cols>
  <sheetData>
    <row r="1" spans="1:16" s="1" customFormat="1" ht="39.75" customHeight="1" x14ac:dyDescent="0.2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10" t="s">
        <v>548</v>
      </c>
      <c r="H1" s="11" t="s">
        <v>22</v>
      </c>
      <c r="I1" s="10" t="s">
        <v>23</v>
      </c>
      <c r="J1" s="10" t="s">
        <v>549</v>
      </c>
      <c r="K1" s="11" t="s">
        <v>20</v>
      </c>
      <c r="L1" s="10" t="s">
        <v>21</v>
      </c>
      <c r="M1" s="11" t="s">
        <v>325</v>
      </c>
      <c r="N1" s="65" t="s">
        <v>550</v>
      </c>
      <c r="O1" s="65" t="s">
        <v>560</v>
      </c>
      <c r="P1" s="65" t="s">
        <v>561</v>
      </c>
    </row>
    <row r="2" spans="1:16" ht="32" x14ac:dyDescent="0.2">
      <c r="A2" s="34" t="s">
        <v>581</v>
      </c>
      <c r="B2" s="28" t="s">
        <v>254</v>
      </c>
      <c r="C2" s="95" t="s">
        <v>262</v>
      </c>
      <c r="D2" s="97" t="s">
        <v>261</v>
      </c>
      <c r="E2" s="43">
        <v>0</v>
      </c>
      <c r="F2" s="95">
        <v>0</v>
      </c>
      <c r="G2" s="39">
        <v>0</v>
      </c>
      <c r="H2" s="91" t="str">
        <f t="shared" ref="H2:H33" si="0">"FY"&amp;RIGHT(YEAR(DATE(YEAR(G2),MONTH(G2)+(7-1),1)),2)</f>
        <v>FY00</v>
      </c>
      <c r="I2" s="28" t="str">
        <f>"Q"&amp;CHOOSE(MONTH(FY20_Published36[[#This Row],[Contract Bid - Start (5010)]]),3,3,3,4,4,4,1,1,1,2,2,2)</f>
        <v>Q3</v>
      </c>
      <c r="J2" s="39">
        <v>0</v>
      </c>
      <c r="K2" s="91" t="str">
        <f t="shared" ref="K2:K33" si="1">"FY"&amp;RIGHT(YEAR(DATE(YEAR(J2),MONTH(J2)+(7-1),1)),2)</f>
        <v>FY00</v>
      </c>
      <c r="L2" s="13" t="str">
        <f>"Q"&amp;CHOOSE(MONTH(FY20_Published36[[#This Row],[LNTP (6010)]]),3,3,3,4,4,4,1,1,1,2,2,2)</f>
        <v>Q3</v>
      </c>
      <c r="M2" s="39" t="s">
        <v>563</v>
      </c>
      <c r="N2" s="37" t="s">
        <v>590</v>
      </c>
      <c r="O2" s="70" t="s">
        <v>566</v>
      </c>
      <c r="P2" s="37" t="s">
        <v>594</v>
      </c>
    </row>
    <row r="3" spans="1:16" ht="32" x14ac:dyDescent="0.2">
      <c r="A3" s="34" t="s">
        <v>582</v>
      </c>
      <c r="B3" s="28" t="s">
        <v>255</v>
      </c>
      <c r="C3" s="95" t="s">
        <v>262</v>
      </c>
      <c r="D3" s="97" t="s">
        <v>261</v>
      </c>
      <c r="E3" s="43">
        <v>0</v>
      </c>
      <c r="F3" s="95">
        <v>0</v>
      </c>
      <c r="G3" s="39">
        <v>0</v>
      </c>
      <c r="H3" s="91" t="str">
        <f t="shared" si="0"/>
        <v>FY00</v>
      </c>
      <c r="I3" s="28" t="str">
        <f>"Q"&amp;CHOOSE(MONTH(FY20_Published36[[#This Row],[Contract Bid - Start (5010)]]),3,3,3,4,4,4,1,1,1,2,2,2)</f>
        <v>Q3</v>
      </c>
      <c r="J3" s="39">
        <v>0</v>
      </c>
      <c r="K3" s="91" t="str">
        <f t="shared" si="1"/>
        <v>FY00</v>
      </c>
      <c r="L3" s="13" t="str">
        <f>"Q"&amp;CHOOSE(MONTH(FY20_Published36[[#This Row],[LNTP (6010)]]),3,3,3,4,4,4,1,1,1,2,2,2)</f>
        <v>Q3</v>
      </c>
      <c r="M3" s="39" t="s">
        <v>563</v>
      </c>
      <c r="N3" s="37" t="s">
        <v>590</v>
      </c>
      <c r="O3" s="70" t="s">
        <v>566</v>
      </c>
      <c r="P3" s="37" t="s">
        <v>594</v>
      </c>
    </row>
    <row r="4" spans="1:16" ht="32" x14ac:dyDescent="0.2">
      <c r="A4" s="34" t="s">
        <v>583</v>
      </c>
      <c r="B4" s="28" t="s">
        <v>256</v>
      </c>
      <c r="C4" s="95" t="s">
        <v>262</v>
      </c>
      <c r="D4" s="97" t="s">
        <v>261</v>
      </c>
      <c r="E4" s="43">
        <v>0</v>
      </c>
      <c r="F4" s="95">
        <v>0</v>
      </c>
      <c r="G4" s="39">
        <v>0</v>
      </c>
      <c r="H4" s="91" t="str">
        <f t="shared" si="0"/>
        <v>FY00</v>
      </c>
      <c r="I4" s="28" t="str">
        <f>"Q"&amp;CHOOSE(MONTH(FY20_Published36[[#This Row],[Contract Bid - Start (5010)]]),3,3,3,4,4,4,1,1,1,2,2,2)</f>
        <v>Q3</v>
      </c>
      <c r="J4" s="39">
        <v>0</v>
      </c>
      <c r="K4" s="91" t="str">
        <f t="shared" si="1"/>
        <v>FY00</v>
      </c>
      <c r="L4" s="13" t="str">
        <f>"Q"&amp;CHOOSE(MONTH(FY20_Published36[[#This Row],[LNTP (6010)]]),3,3,3,4,4,4,1,1,1,2,2,2)</f>
        <v>Q3</v>
      </c>
      <c r="M4" s="39" t="s">
        <v>563</v>
      </c>
      <c r="N4" s="37" t="s">
        <v>590</v>
      </c>
      <c r="O4" s="70" t="s">
        <v>566</v>
      </c>
      <c r="P4" s="37" t="s">
        <v>594</v>
      </c>
    </row>
    <row r="5" spans="1:16" ht="32" x14ac:dyDescent="0.2">
      <c r="A5" s="34" t="s">
        <v>584</v>
      </c>
      <c r="B5" s="28" t="s">
        <v>602</v>
      </c>
      <c r="C5" s="95" t="s">
        <v>266</v>
      </c>
      <c r="D5" s="97" t="s">
        <v>261</v>
      </c>
      <c r="E5" s="43">
        <v>1700000</v>
      </c>
      <c r="F5" s="95">
        <v>0</v>
      </c>
      <c r="G5" s="39">
        <v>0</v>
      </c>
      <c r="H5" s="91" t="str">
        <f t="shared" si="0"/>
        <v>FY00</v>
      </c>
      <c r="I5" s="28" t="str">
        <f>"Q"&amp;CHOOSE(MONTH(FY20_Published36[[#This Row],[Contract Bid - Start (5010)]]),3,3,3,4,4,4,1,1,1,2,2,2)</f>
        <v>Q3</v>
      </c>
      <c r="J5" s="39">
        <v>0</v>
      </c>
      <c r="K5" s="91" t="str">
        <f t="shared" si="1"/>
        <v>FY00</v>
      </c>
      <c r="L5" s="13" t="str">
        <f>"Q"&amp;CHOOSE(MONTH(FY20_Published36[[#This Row],[LNTP (6010)]]),3,3,3,4,4,4,1,1,1,2,2,2)</f>
        <v>Q3</v>
      </c>
      <c r="M5" s="39" t="s">
        <v>563</v>
      </c>
      <c r="N5" s="37" t="s">
        <v>590</v>
      </c>
      <c r="O5" s="70" t="s">
        <v>566</v>
      </c>
      <c r="P5" s="37" t="s">
        <v>594</v>
      </c>
    </row>
    <row r="6" spans="1:16" ht="32" x14ac:dyDescent="0.2">
      <c r="A6" s="34" t="s">
        <v>252</v>
      </c>
      <c r="B6" s="28" t="s">
        <v>258</v>
      </c>
      <c r="C6" s="92" t="s">
        <v>266</v>
      </c>
      <c r="D6" s="49" t="s">
        <v>261</v>
      </c>
      <c r="E6" s="43">
        <v>0</v>
      </c>
      <c r="F6" s="95">
        <v>0</v>
      </c>
      <c r="G6" s="39">
        <v>0</v>
      </c>
      <c r="H6" s="91" t="str">
        <f t="shared" si="0"/>
        <v>FY00</v>
      </c>
      <c r="I6" s="28" t="str">
        <f>"Q"&amp;CHOOSE(MONTH(FY20_Published36[[#This Row],[Contract Bid - Start (5010)]]),3,3,3,4,4,4,1,1,1,2,2,2)</f>
        <v>Q3</v>
      </c>
      <c r="J6" s="39">
        <v>0</v>
      </c>
      <c r="K6" s="91" t="str">
        <f t="shared" si="1"/>
        <v>FY00</v>
      </c>
      <c r="L6" s="13" t="str">
        <f>"Q"&amp;CHOOSE(MONTH(FY20_Published36[[#This Row],[LNTP (6010)]]),3,3,3,4,4,4,1,1,1,2,2,2)</f>
        <v>Q3</v>
      </c>
      <c r="M6" s="39" t="s">
        <v>563</v>
      </c>
      <c r="N6" s="37" t="s">
        <v>590</v>
      </c>
      <c r="O6" s="36" t="s">
        <v>566</v>
      </c>
      <c r="P6" s="37" t="s">
        <v>594</v>
      </c>
    </row>
    <row r="7" spans="1:16" ht="32" x14ac:dyDescent="0.2">
      <c r="A7" s="34" t="s">
        <v>390</v>
      </c>
      <c r="B7" s="33" t="s">
        <v>304</v>
      </c>
      <c r="C7" s="96" t="s">
        <v>266</v>
      </c>
      <c r="D7" s="87" t="s">
        <v>0</v>
      </c>
      <c r="E7" s="43">
        <v>0</v>
      </c>
      <c r="F7" s="95">
        <v>0</v>
      </c>
      <c r="G7" s="39">
        <v>0</v>
      </c>
      <c r="H7" s="91" t="str">
        <f t="shared" si="0"/>
        <v>FY00</v>
      </c>
      <c r="I7" s="28" t="str">
        <f>"Q"&amp;CHOOSE(MONTH(FY20_Published36[[#This Row],[Contract Bid - Start (5010)]]),3,3,3,4,4,4,1,1,1,2,2,2)</f>
        <v>Q3</v>
      </c>
      <c r="J7" s="39">
        <v>0</v>
      </c>
      <c r="K7" s="91" t="str">
        <f t="shared" si="1"/>
        <v>FY00</v>
      </c>
      <c r="L7" s="13" t="str">
        <f>"Q"&amp;CHOOSE(MONTH(FY20_Published36[[#This Row],[LNTP (6010)]]),3,3,3,4,4,4,1,1,1,2,2,2)</f>
        <v>Q3</v>
      </c>
      <c r="M7" s="88" t="s">
        <v>564</v>
      </c>
      <c r="N7" s="89" t="s">
        <v>590</v>
      </c>
      <c r="O7" s="90" t="s">
        <v>566</v>
      </c>
      <c r="P7" s="89" t="s">
        <v>577</v>
      </c>
    </row>
    <row r="8" spans="1:16" ht="16" x14ac:dyDescent="0.2">
      <c r="A8" s="34" t="s">
        <v>31</v>
      </c>
      <c r="B8" s="28" t="s">
        <v>229</v>
      </c>
      <c r="C8" s="95" t="s">
        <v>326</v>
      </c>
      <c r="D8" s="84" t="s">
        <v>240</v>
      </c>
      <c r="E8" s="43">
        <v>0</v>
      </c>
      <c r="F8" s="95">
        <v>0</v>
      </c>
      <c r="G8" s="39">
        <v>43629</v>
      </c>
      <c r="H8" s="91" t="str">
        <f t="shared" si="0"/>
        <v>FY19</v>
      </c>
      <c r="I8" s="28" t="str">
        <f>"Q"&amp;CHOOSE(MONTH(FY20_Published36[[#This Row],[Contract Bid - Start (5010)]]),3,3,3,4,4,4,1,1,1,2,2,2)</f>
        <v>Q4</v>
      </c>
      <c r="J8" s="39">
        <v>0</v>
      </c>
      <c r="K8" s="91" t="str">
        <f t="shared" si="1"/>
        <v>FY00</v>
      </c>
      <c r="L8" s="13" t="str">
        <f>"Q"&amp;CHOOSE(MONTH(FY20_Published36[[#This Row],[LNTP (6010)]]),3,3,3,4,4,4,1,1,1,2,2,2)</f>
        <v>Q3</v>
      </c>
      <c r="M8" s="86" t="s">
        <v>564</v>
      </c>
      <c r="N8" s="37" t="s">
        <v>590</v>
      </c>
      <c r="O8" s="36" t="s">
        <v>566</v>
      </c>
      <c r="P8" s="37" t="s">
        <v>601</v>
      </c>
    </row>
    <row r="9" spans="1:16" ht="32" x14ac:dyDescent="0.2">
      <c r="A9" s="34" t="s">
        <v>30</v>
      </c>
      <c r="B9" s="28" t="s">
        <v>239</v>
      </c>
      <c r="C9" s="92" t="s">
        <v>262</v>
      </c>
      <c r="D9" s="29" t="s">
        <v>0</v>
      </c>
      <c r="E9" s="43">
        <v>0</v>
      </c>
      <c r="F9" s="95">
        <v>0</v>
      </c>
      <c r="G9" s="39">
        <v>0</v>
      </c>
      <c r="H9" s="91" t="str">
        <f t="shared" si="0"/>
        <v>FY00</v>
      </c>
      <c r="I9" s="28" t="str">
        <f>"Q"&amp;CHOOSE(MONTH(FY20_Published36[[#This Row],[Contract Bid - Start (5010)]]),3,3,3,4,4,4,1,1,1,2,2,2)</f>
        <v>Q3</v>
      </c>
      <c r="J9" s="39">
        <v>0</v>
      </c>
      <c r="K9" s="91" t="str">
        <f t="shared" si="1"/>
        <v>FY00</v>
      </c>
      <c r="L9" s="13" t="str">
        <f>"Q"&amp;CHOOSE(MONTH(FY20_Published36[[#This Row],[LNTP (6010)]]),3,3,3,4,4,4,1,1,1,2,2,2)</f>
        <v>Q3</v>
      </c>
      <c r="M9" s="39" t="s">
        <v>563</v>
      </c>
      <c r="N9" s="37" t="s">
        <v>590</v>
      </c>
      <c r="O9" s="36" t="s">
        <v>566</v>
      </c>
      <c r="P9" s="37" t="s">
        <v>591</v>
      </c>
    </row>
    <row r="10" spans="1:16" ht="32" x14ac:dyDescent="0.2">
      <c r="A10" s="34" t="s">
        <v>140</v>
      </c>
      <c r="B10" s="28" t="s">
        <v>191</v>
      </c>
      <c r="C10" s="95" t="s">
        <v>262</v>
      </c>
      <c r="D10" s="84" t="s">
        <v>0</v>
      </c>
      <c r="E10" s="43">
        <v>0</v>
      </c>
      <c r="F10" s="95">
        <v>0</v>
      </c>
      <c r="G10" s="39">
        <v>0</v>
      </c>
      <c r="H10" s="91" t="str">
        <f t="shared" si="0"/>
        <v>FY00</v>
      </c>
      <c r="I10" s="28" t="str">
        <f>"Q"&amp;CHOOSE(MONTH(FY20_Published36[[#This Row],[Contract Bid - Start (5010)]]),3,3,3,4,4,4,1,1,1,2,2,2)</f>
        <v>Q3</v>
      </c>
      <c r="J10" s="39">
        <v>0</v>
      </c>
      <c r="K10" s="91" t="str">
        <f t="shared" si="1"/>
        <v>FY00</v>
      </c>
      <c r="L10" s="13" t="str">
        <f>"Q"&amp;CHOOSE(MONTH(FY20_Published36[[#This Row],[LNTP (6010)]]),3,3,3,4,4,4,1,1,1,2,2,2)</f>
        <v>Q3</v>
      </c>
      <c r="M10" s="86" t="s">
        <v>564</v>
      </c>
      <c r="N10" s="37" t="s">
        <v>590</v>
      </c>
      <c r="O10" s="36" t="s">
        <v>566</v>
      </c>
      <c r="P10" s="37" t="s">
        <v>593</v>
      </c>
    </row>
    <row r="11" spans="1:16" ht="32" x14ac:dyDescent="0.2">
      <c r="A11" s="34" t="s">
        <v>135</v>
      </c>
      <c r="B11" s="33" t="s">
        <v>304</v>
      </c>
      <c r="C11" s="96" t="s">
        <v>266</v>
      </c>
      <c r="D11" s="87" t="s">
        <v>0</v>
      </c>
      <c r="E11" s="43">
        <v>0</v>
      </c>
      <c r="F11" s="95">
        <v>0</v>
      </c>
      <c r="G11" s="39">
        <v>0</v>
      </c>
      <c r="H11" s="91" t="str">
        <f t="shared" si="0"/>
        <v>FY00</v>
      </c>
      <c r="I11" s="28" t="str">
        <f>"Q"&amp;CHOOSE(MONTH(FY20_Published36[[#This Row],[Contract Bid - Start (5010)]]),3,3,3,4,4,4,1,1,1,2,2,2)</f>
        <v>Q3</v>
      </c>
      <c r="J11" s="39">
        <v>0</v>
      </c>
      <c r="K11" s="91" t="str">
        <f t="shared" si="1"/>
        <v>FY00</v>
      </c>
      <c r="L11" s="13" t="str">
        <f>"Q"&amp;CHOOSE(MONTH(FY20_Published36[[#This Row],[LNTP (6010)]]),3,3,3,4,4,4,1,1,1,2,2,2)</f>
        <v>Q3</v>
      </c>
      <c r="M11" s="88" t="s">
        <v>564</v>
      </c>
      <c r="N11" s="89" t="s">
        <v>590</v>
      </c>
      <c r="O11" s="90" t="s">
        <v>566</v>
      </c>
      <c r="P11" s="89" t="s">
        <v>577</v>
      </c>
    </row>
    <row r="12" spans="1:16" ht="16" x14ac:dyDescent="0.2">
      <c r="A12" s="34" t="s">
        <v>130</v>
      </c>
      <c r="B12" s="28" t="s">
        <v>206</v>
      </c>
      <c r="C12" s="95" t="s">
        <v>316</v>
      </c>
      <c r="D12" s="84" t="s">
        <v>0</v>
      </c>
      <c r="E12" s="43">
        <v>0</v>
      </c>
      <c r="F12" s="95">
        <v>0</v>
      </c>
      <c r="G12" s="39">
        <v>43578</v>
      </c>
      <c r="H12" s="91" t="str">
        <f t="shared" si="0"/>
        <v>FY19</v>
      </c>
      <c r="I12" s="28" t="str">
        <f>"Q"&amp;CHOOSE(MONTH(FY20_Published36[[#This Row],[Contract Bid - Start (5010)]]),3,3,3,4,4,4,1,1,1,2,2,2)</f>
        <v>Q4</v>
      </c>
      <c r="J12" s="39">
        <v>0</v>
      </c>
      <c r="K12" s="91" t="str">
        <f t="shared" si="1"/>
        <v>FY00</v>
      </c>
      <c r="L12" s="13" t="str">
        <f>"Q"&amp;CHOOSE(MONTH(FY20_Published36[[#This Row],[LNTP (6010)]]),3,3,3,4,4,4,1,1,1,2,2,2)</f>
        <v>Q3</v>
      </c>
      <c r="M12" s="86" t="s">
        <v>564</v>
      </c>
      <c r="N12" s="37" t="s">
        <v>590</v>
      </c>
      <c r="O12" s="36" t="s">
        <v>566</v>
      </c>
      <c r="P12" s="37" t="s">
        <v>572</v>
      </c>
    </row>
    <row r="13" spans="1:16" ht="16" x14ac:dyDescent="0.2">
      <c r="A13" s="34" t="s">
        <v>129</v>
      </c>
      <c r="B13" s="28" t="s">
        <v>587</v>
      </c>
      <c r="C13" s="95" t="s">
        <v>316</v>
      </c>
      <c r="D13" s="84" t="s">
        <v>0</v>
      </c>
      <c r="E13" s="43">
        <v>0</v>
      </c>
      <c r="F13" s="95">
        <v>0</v>
      </c>
      <c r="G13" s="39">
        <v>0</v>
      </c>
      <c r="H13" s="91" t="str">
        <f t="shared" si="0"/>
        <v>FY00</v>
      </c>
      <c r="I13" s="28" t="str">
        <f>"Q"&amp;CHOOSE(MONTH(FY20_Published36[[#This Row],[Contract Bid - Start (5010)]]),3,3,3,4,4,4,1,1,1,2,2,2)</f>
        <v>Q3</v>
      </c>
      <c r="J13" s="39">
        <v>0</v>
      </c>
      <c r="K13" s="91" t="str">
        <f t="shared" si="1"/>
        <v>FY00</v>
      </c>
      <c r="L13" s="13" t="str">
        <f>"Q"&amp;CHOOSE(MONTH(FY20_Published36[[#This Row],[LNTP (6010)]]),3,3,3,4,4,4,1,1,1,2,2,2)</f>
        <v>Q3</v>
      </c>
      <c r="M13" s="86" t="s">
        <v>564</v>
      </c>
      <c r="N13" s="37" t="s">
        <v>590</v>
      </c>
      <c r="O13" s="36" t="s">
        <v>566</v>
      </c>
      <c r="P13" s="37" t="s">
        <v>572</v>
      </c>
    </row>
    <row r="14" spans="1:16" ht="16" x14ac:dyDescent="0.2">
      <c r="A14" s="34" t="s">
        <v>3</v>
      </c>
      <c r="B14" s="28" t="s">
        <v>235</v>
      </c>
      <c r="C14" s="93" t="s">
        <v>326</v>
      </c>
      <c r="D14" s="63" t="s">
        <v>0</v>
      </c>
      <c r="E14" s="43">
        <v>0</v>
      </c>
      <c r="F14" s="95">
        <v>0</v>
      </c>
      <c r="G14" s="39">
        <v>0</v>
      </c>
      <c r="H14" s="91" t="str">
        <f t="shared" si="0"/>
        <v>FY00</v>
      </c>
      <c r="I14" s="28" t="str">
        <f>"Q"&amp;CHOOSE(MONTH(FY20_Published36[[#This Row],[Contract Bid - Start (5010)]]),3,3,3,4,4,4,1,1,1,2,2,2)</f>
        <v>Q3</v>
      </c>
      <c r="J14" s="39">
        <v>0</v>
      </c>
      <c r="K14" s="91" t="str">
        <f t="shared" si="1"/>
        <v>FY00</v>
      </c>
      <c r="L14" s="13" t="str">
        <f>"Q"&amp;CHOOSE(MONTH(FY20_Published36[[#This Row],[LNTP (6010)]]),3,3,3,4,4,4,1,1,1,2,2,2)</f>
        <v>Q3</v>
      </c>
      <c r="M14" s="39" t="s">
        <v>565</v>
      </c>
      <c r="N14" s="37" t="s">
        <v>590</v>
      </c>
      <c r="O14" s="36" t="s">
        <v>566</v>
      </c>
      <c r="P14" s="37" t="s">
        <v>569</v>
      </c>
    </row>
    <row r="15" spans="1:16" ht="16" x14ac:dyDescent="0.2">
      <c r="A15" s="34" t="s">
        <v>120</v>
      </c>
      <c r="B15" s="33" t="s">
        <v>187</v>
      </c>
      <c r="C15" s="96" t="s">
        <v>264</v>
      </c>
      <c r="D15" s="87" t="s">
        <v>0</v>
      </c>
      <c r="E15" s="43">
        <v>0</v>
      </c>
      <c r="F15" s="95">
        <v>0</v>
      </c>
      <c r="G15" s="39">
        <v>0</v>
      </c>
      <c r="H15" s="91" t="str">
        <f t="shared" si="0"/>
        <v>FY00</v>
      </c>
      <c r="I15" s="28" t="str">
        <f>"Q"&amp;CHOOSE(MONTH(FY20_Published36[[#This Row],[Contract Bid - Start (5010)]]),3,3,3,4,4,4,1,1,1,2,2,2)</f>
        <v>Q3</v>
      </c>
      <c r="J15" s="39">
        <v>0</v>
      </c>
      <c r="K15" s="91" t="str">
        <f t="shared" si="1"/>
        <v>FY00</v>
      </c>
      <c r="L15" s="13" t="str">
        <f>"Q"&amp;CHOOSE(MONTH(FY20_Published36[[#This Row],[LNTP (6010)]]),3,3,3,4,4,4,1,1,1,2,2,2)</f>
        <v>Q3</v>
      </c>
      <c r="M15" s="88" t="s">
        <v>564</v>
      </c>
      <c r="N15" s="89" t="s">
        <v>590</v>
      </c>
      <c r="O15" s="90" t="s">
        <v>566</v>
      </c>
      <c r="P15" s="89" t="s">
        <v>578</v>
      </c>
    </row>
    <row r="16" spans="1:16" ht="16" x14ac:dyDescent="0.2">
      <c r="A16" s="34" t="s">
        <v>119</v>
      </c>
      <c r="B16" s="28" t="s">
        <v>589</v>
      </c>
      <c r="C16" s="95" t="s">
        <v>267</v>
      </c>
      <c r="D16" s="84" t="s">
        <v>0</v>
      </c>
      <c r="E16" s="43">
        <v>0</v>
      </c>
      <c r="F16" s="95">
        <v>0</v>
      </c>
      <c r="G16" s="39">
        <v>0</v>
      </c>
      <c r="H16" s="91" t="str">
        <f t="shared" si="0"/>
        <v>FY00</v>
      </c>
      <c r="I16" s="28" t="str">
        <f>"Q"&amp;CHOOSE(MONTH(FY20_Published36[[#This Row],[Contract Bid - Start (5010)]]),3,3,3,4,4,4,1,1,1,2,2,2)</f>
        <v>Q3</v>
      </c>
      <c r="J16" s="39">
        <v>0</v>
      </c>
      <c r="K16" s="91" t="str">
        <f t="shared" si="1"/>
        <v>FY00</v>
      </c>
      <c r="L16" s="13" t="str">
        <f>"Q"&amp;CHOOSE(MONTH(FY20_Published36[[#This Row],[LNTP (6010)]]),3,3,3,4,4,4,1,1,1,2,2,2)</f>
        <v>Q3</v>
      </c>
      <c r="M16" s="86" t="s">
        <v>564</v>
      </c>
      <c r="N16" s="37" t="s">
        <v>590</v>
      </c>
      <c r="O16" s="36" t="s">
        <v>566</v>
      </c>
      <c r="P16" s="37" t="s">
        <v>600</v>
      </c>
    </row>
    <row r="17" spans="1:16" ht="32" x14ac:dyDescent="0.2">
      <c r="A17" s="34" t="s">
        <v>394</v>
      </c>
      <c r="B17" s="28" t="s">
        <v>588</v>
      </c>
      <c r="C17" s="95" t="s">
        <v>266</v>
      </c>
      <c r="D17" s="84" t="s">
        <v>0</v>
      </c>
      <c r="E17" s="43">
        <v>0</v>
      </c>
      <c r="F17" s="95">
        <v>0</v>
      </c>
      <c r="G17" s="39">
        <v>0</v>
      </c>
      <c r="H17" s="91" t="str">
        <f t="shared" si="0"/>
        <v>FY00</v>
      </c>
      <c r="I17" s="28" t="str">
        <f>"Q"&amp;CHOOSE(MONTH(FY20_Published36[[#This Row],[Contract Bid - Start (5010)]]),3,3,3,4,4,4,1,1,1,2,2,2)</f>
        <v>Q3</v>
      </c>
      <c r="J17" s="39">
        <v>0</v>
      </c>
      <c r="K17" s="91" t="str">
        <f t="shared" si="1"/>
        <v>FY00</v>
      </c>
      <c r="L17" s="13" t="str">
        <f>"Q"&amp;CHOOSE(MONTH(FY20_Published36[[#This Row],[LNTP (6010)]]),3,3,3,4,4,4,1,1,1,2,2,2)</f>
        <v>Q3</v>
      </c>
      <c r="M17" s="86" t="s">
        <v>564</v>
      </c>
      <c r="N17" s="37" t="s">
        <v>590</v>
      </c>
      <c r="O17" s="36" t="s">
        <v>566</v>
      </c>
      <c r="P17" s="37" t="s">
        <v>577</v>
      </c>
    </row>
    <row r="18" spans="1:16" ht="16" x14ac:dyDescent="0.2">
      <c r="A18" s="34" t="s">
        <v>108</v>
      </c>
      <c r="B18" s="28" t="s">
        <v>217</v>
      </c>
      <c r="C18" s="95" t="s">
        <v>316</v>
      </c>
      <c r="D18" s="84" t="s">
        <v>0</v>
      </c>
      <c r="E18" s="43">
        <v>0</v>
      </c>
      <c r="F18" s="95">
        <v>0</v>
      </c>
      <c r="G18" s="39">
        <v>0</v>
      </c>
      <c r="H18" s="91" t="str">
        <f t="shared" si="0"/>
        <v>FY00</v>
      </c>
      <c r="I18" s="28" t="str">
        <f>"Q"&amp;CHOOSE(MONTH(FY20_Published36[[#This Row],[Contract Bid - Start (5010)]]),3,3,3,4,4,4,1,1,1,2,2,2)</f>
        <v>Q3</v>
      </c>
      <c r="J18" s="39">
        <v>0</v>
      </c>
      <c r="K18" s="91" t="str">
        <f t="shared" si="1"/>
        <v>FY00</v>
      </c>
      <c r="L18" s="13" t="str">
        <f>"Q"&amp;CHOOSE(MONTH(FY20_Published36[[#This Row],[LNTP (6010)]]),3,3,3,4,4,4,1,1,1,2,2,2)</f>
        <v>Q3</v>
      </c>
      <c r="M18" s="86" t="s">
        <v>564</v>
      </c>
      <c r="N18" s="37" t="s">
        <v>590</v>
      </c>
      <c r="O18" s="36" t="s">
        <v>566</v>
      </c>
      <c r="P18" s="37" t="s">
        <v>572</v>
      </c>
    </row>
    <row r="19" spans="1:16" ht="32" x14ac:dyDescent="0.2">
      <c r="A19" s="34" t="s">
        <v>2</v>
      </c>
      <c r="B19" s="28" t="s">
        <v>237</v>
      </c>
      <c r="C19" s="92" t="s">
        <v>262</v>
      </c>
      <c r="D19" s="29" t="s">
        <v>0</v>
      </c>
      <c r="E19" s="43">
        <v>0</v>
      </c>
      <c r="F19" s="95">
        <v>0</v>
      </c>
      <c r="G19" s="39">
        <v>43678</v>
      </c>
      <c r="H19" s="91" t="str">
        <f t="shared" si="0"/>
        <v>FY20</v>
      </c>
      <c r="I19" s="28" t="str">
        <f>"Q"&amp;CHOOSE(MONTH(FY20_Published36[[#This Row],[Contract Bid - Start (5010)]]),3,3,3,4,4,4,1,1,1,2,2,2)</f>
        <v>Q1</v>
      </c>
      <c r="J19" s="39">
        <v>0</v>
      </c>
      <c r="K19" s="91" t="str">
        <f t="shared" si="1"/>
        <v>FY00</v>
      </c>
      <c r="L19" s="13" t="str">
        <f>"Q"&amp;CHOOSE(MONTH(FY20_Published36[[#This Row],[LNTP (6010)]]),3,3,3,4,4,4,1,1,1,2,2,2)</f>
        <v>Q3</v>
      </c>
      <c r="M19" s="39" t="s">
        <v>564</v>
      </c>
      <c r="N19" s="37" t="s">
        <v>590</v>
      </c>
      <c r="O19" s="36" t="s">
        <v>566</v>
      </c>
      <c r="P19" s="37" t="s">
        <v>578</v>
      </c>
    </row>
    <row r="20" spans="1:16" ht="16" x14ac:dyDescent="0.2">
      <c r="A20" s="34" t="s">
        <v>286</v>
      </c>
      <c r="B20" s="28" t="s">
        <v>311</v>
      </c>
      <c r="C20" s="95" t="s">
        <v>318</v>
      </c>
      <c r="D20" s="84" t="s">
        <v>0</v>
      </c>
      <c r="E20" s="43">
        <v>0</v>
      </c>
      <c r="F20" s="95">
        <v>0</v>
      </c>
      <c r="G20" s="39">
        <v>0</v>
      </c>
      <c r="H20" s="91" t="str">
        <f t="shared" si="0"/>
        <v>FY00</v>
      </c>
      <c r="I20" s="28" t="str">
        <f>"Q"&amp;CHOOSE(MONTH(FY20_Published36[[#This Row],[Contract Bid - Start (5010)]]),3,3,3,4,4,4,1,1,1,2,2,2)</f>
        <v>Q3</v>
      </c>
      <c r="J20" s="39">
        <v>0</v>
      </c>
      <c r="K20" s="91" t="str">
        <f t="shared" si="1"/>
        <v>FY00</v>
      </c>
      <c r="L20" s="13" t="str">
        <f>"Q"&amp;CHOOSE(MONTH(FY20_Published36[[#This Row],[LNTP (6010)]]),3,3,3,4,4,4,1,1,1,2,2,2)</f>
        <v>Q3</v>
      </c>
      <c r="M20" s="86" t="s">
        <v>563</v>
      </c>
      <c r="N20" s="37" t="s">
        <v>590</v>
      </c>
      <c r="O20" s="36" t="s">
        <v>566</v>
      </c>
      <c r="P20" s="37" t="s">
        <v>597</v>
      </c>
    </row>
    <row r="21" spans="1:16" ht="16" x14ac:dyDescent="0.2">
      <c r="A21" s="34" t="s">
        <v>92</v>
      </c>
      <c r="B21" s="28" t="s">
        <v>205</v>
      </c>
      <c r="C21" s="95" t="s">
        <v>263</v>
      </c>
      <c r="D21" s="84" t="s">
        <v>0</v>
      </c>
      <c r="E21" s="43">
        <v>0</v>
      </c>
      <c r="F21" s="95">
        <v>0</v>
      </c>
      <c r="G21" s="39">
        <v>43665</v>
      </c>
      <c r="H21" s="91" t="str">
        <f t="shared" si="0"/>
        <v>FY20</v>
      </c>
      <c r="I21" s="28" t="str">
        <f>"Q"&amp;CHOOSE(MONTH(FY20_Published36[[#This Row],[Contract Bid - Start (5010)]]),3,3,3,4,4,4,1,1,1,2,2,2)</f>
        <v>Q1</v>
      </c>
      <c r="J21" s="39">
        <v>0</v>
      </c>
      <c r="K21" s="91" t="str">
        <f t="shared" si="1"/>
        <v>FY00</v>
      </c>
      <c r="L21" s="13" t="str">
        <f>"Q"&amp;CHOOSE(MONTH(FY20_Published36[[#This Row],[LNTP (6010)]]),3,3,3,4,4,4,1,1,1,2,2,2)</f>
        <v>Q3</v>
      </c>
      <c r="M21" s="86" t="s">
        <v>564</v>
      </c>
      <c r="N21" s="37" t="s">
        <v>590</v>
      </c>
      <c r="O21" s="36" t="s">
        <v>566</v>
      </c>
      <c r="P21" s="37" t="s">
        <v>599</v>
      </c>
    </row>
    <row r="22" spans="1:16" ht="16" x14ac:dyDescent="0.2">
      <c r="A22" s="34" t="s">
        <v>91</v>
      </c>
      <c r="B22" s="28" t="s">
        <v>204</v>
      </c>
      <c r="C22" s="95" t="s">
        <v>264</v>
      </c>
      <c r="D22" s="84" t="s">
        <v>0</v>
      </c>
      <c r="E22" s="43">
        <v>0</v>
      </c>
      <c r="F22" s="95">
        <v>0</v>
      </c>
      <c r="G22" s="39">
        <v>43665</v>
      </c>
      <c r="H22" s="91" t="str">
        <f t="shared" si="0"/>
        <v>FY20</v>
      </c>
      <c r="I22" s="28" t="str">
        <f>"Q"&amp;CHOOSE(MONTH(FY20_Published36[[#This Row],[Contract Bid - Start (5010)]]),3,3,3,4,4,4,1,1,1,2,2,2)</f>
        <v>Q1</v>
      </c>
      <c r="J22" s="39">
        <v>0</v>
      </c>
      <c r="K22" s="91" t="str">
        <f t="shared" si="1"/>
        <v>FY00</v>
      </c>
      <c r="L22" s="13" t="str">
        <f>"Q"&amp;CHOOSE(MONTH(FY20_Published36[[#This Row],[LNTP (6010)]]),3,3,3,4,4,4,1,1,1,2,2,2)</f>
        <v>Q3</v>
      </c>
      <c r="M22" s="86" t="s">
        <v>564</v>
      </c>
      <c r="N22" s="37" t="s">
        <v>590</v>
      </c>
      <c r="O22" s="36" t="s">
        <v>566</v>
      </c>
      <c r="P22" s="37" t="s">
        <v>599</v>
      </c>
    </row>
    <row r="23" spans="1:16" ht="16" x14ac:dyDescent="0.2">
      <c r="A23" s="34" t="s">
        <v>34</v>
      </c>
      <c r="B23" s="28" t="s">
        <v>238</v>
      </c>
      <c r="C23" s="92" t="s">
        <v>263</v>
      </c>
      <c r="D23" s="29" t="s">
        <v>0</v>
      </c>
      <c r="E23" s="43">
        <v>0</v>
      </c>
      <c r="F23" s="95">
        <v>0</v>
      </c>
      <c r="G23" s="39">
        <v>0</v>
      </c>
      <c r="H23" s="91" t="str">
        <f t="shared" si="0"/>
        <v>FY00</v>
      </c>
      <c r="I23" s="28" t="str">
        <f>"Q"&amp;CHOOSE(MONTH(FY20_Published36[[#This Row],[Contract Bid - Start (5010)]]),3,3,3,4,4,4,1,1,1,2,2,2)</f>
        <v>Q3</v>
      </c>
      <c r="J23" s="39">
        <v>0</v>
      </c>
      <c r="K23" s="91" t="str">
        <f t="shared" si="1"/>
        <v>FY00</v>
      </c>
      <c r="L23" s="13" t="str">
        <f>"Q"&amp;CHOOSE(MONTH(FY20_Published36[[#This Row],[LNTP (6010)]]),3,3,3,4,4,4,1,1,1,2,2,2)</f>
        <v>Q3</v>
      </c>
      <c r="M23" s="39" t="s">
        <v>563</v>
      </c>
      <c r="N23" s="37" t="s">
        <v>590</v>
      </c>
      <c r="O23" s="36" t="s">
        <v>566</v>
      </c>
      <c r="P23" s="37" t="s">
        <v>595</v>
      </c>
    </row>
    <row r="24" spans="1:16" ht="16" x14ac:dyDescent="0.2">
      <c r="A24" s="34" t="s">
        <v>89</v>
      </c>
      <c r="B24" s="28" t="s">
        <v>158</v>
      </c>
      <c r="C24" s="95" t="s">
        <v>263</v>
      </c>
      <c r="D24" s="84" t="s">
        <v>0</v>
      </c>
      <c r="E24" s="43">
        <v>0</v>
      </c>
      <c r="F24" s="95">
        <v>0</v>
      </c>
      <c r="G24" s="39">
        <v>43746</v>
      </c>
      <c r="H24" s="91" t="str">
        <f t="shared" si="0"/>
        <v>FY20</v>
      </c>
      <c r="I24" s="28" t="str">
        <f>"Q"&amp;CHOOSE(MONTH(FY20_Published36[[#This Row],[Contract Bid - Start (5010)]]),3,3,3,4,4,4,1,1,1,2,2,2)</f>
        <v>Q2</v>
      </c>
      <c r="J24" s="39">
        <v>0</v>
      </c>
      <c r="K24" s="91" t="str">
        <f t="shared" si="1"/>
        <v>FY00</v>
      </c>
      <c r="L24" s="13" t="str">
        <f>"Q"&amp;CHOOSE(MONTH(FY20_Published36[[#This Row],[LNTP (6010)]]),3,3,3,4,4,4,1,1,1,2,2,2)</f>
        <v>Q3</v>
      </c>
      <c r="M24" s="86" t="s">
        <v>564</v>
      </c>
      <c r="N24" s="37" t="s">
        <v>590</v>
      </c>
      <c r="O24" s="36" t="s">
        <v>566</v>
      </c>
      <c r="P24" s="37" t="s">
        <v>599</v>
      </c>
    </row>
    <row r="25" spans="1:16" ht="16" x14ac:dyDescent="0.2">
      <c r="A25" s="34" t="s">
        <v>88</v>
      </c>
      <c r="B25" s="28" t="s">
        <v>186</v>
      </c>
      <c r="C25" s="95" t="s">
        <v>264</v>
      </c>
      <c r="D25" s="84" t="s">
        <v>0</v>
      </c>
      <c r="E25" s="43">
        <v>0</v>
      </c>
      <c r="F25" s="95">
        <v>0</v>
      </c>
      <c r="G25" s="39">
        <v>0</v>
      </c>
      <c r="H25" s="91" t="str">
        <f t="shared" si="0"/>
        <v>FY00</v>
      </c>
      <c r="I25" s="28" t="str">
        <f>"Q"&amp;CHOOSE(MONTH(FY20_Published36[[#This Row],[Contract Bid - Start (5010)]]),3,3,3,4,4,4,1,1,1,2,2,2)</f>
        <v>Q3</v>
      </c>
      <c r="J25" s="39">
        <v>0</v>
      </c>
      <c r="K25" s="91" t="str">
        <f t="shared" si="1"/>
        <v>FY00</v>
      </c>
      <c r="L25" s="13" t="str">
        <f>"Q"&amp;CHOOSE(MONTH(FY20_Published36[[#This Row],[LNTP (6010)]]),3,3,3,4,4,4,1,1,1,2,2,2)</f>
        <v>Q3</v>
      </c>
      <c r="M25" s="86" t="s">
        <v>564</v>
      </c>
      <c r="N25" s="37" t="s">
        <v>590</v>
      </c>
      <c r="O25" s="36" t="s">
        <v>566</v>
      </c>
      <c r="P25" s="37" t="s">
        <v>578</v>
      </c>
    </row>
    <row r="26" spans="1:16" ht="16" x14ac:dyDescent="0.2">
      <c r="A26" s="34" t="s">
        <v>33</v>
      </c>
      <c r="B26" s="28" t="s">
        <v>236</v>
      </c>
      <c r="C26" s="94" t="s">
        <v>264</v>
      </c>
      <c r="D26" s="57" t="s">
        <v>0</v>
      </c>
      <c r="E26" s="43">
        <v>0</v>
      </c>
      <c r="F26" s="95">
        <v>0</v>
      </c>
      <c r="G26" s="39">
        <v>0</v>
      </c>
      <c r="H26" s="91" t="str">
        <f t="shared" si="0"/>
        <v>FY00</v>
      </c>
      <c r="I26" s="28" t="str">
        <f>"Q"&amp;CHOOSE(MONTH(FY20_Published36[[#This Row],[Contract Bid - Start (5010)]]),3,3,3,4,4,4,1,1,1,2,2,2)</f>
        <v>Q3</v>
      </c>
      <c r="J26" s="39">
        <v>0</v>
      </c>
      <c r="K26" s="91" t="str">
        <f t="shared" si="1"/>
        <v>FY00</v>
      </c>
      <c r="L26" s="13" t="str">
        <f>"Q"&amp;CHOOSE(MONTH(FY20_Published36[[#This Row],[LNTP (6010)]]),3,3,3,4,4,4,1,1,1,2,2,2)</f>
        <v>Q3</v>
      </c>
      <c r="M26" s="39" t="s">
        <v>564</v>
      </c>
      <c r="N26" s="37" t="s">
        <v>590</v>
      </c>
      <c r="O26" s="36" t="s">
        <v>566</v>
      </c>
      <c r="P26" s="37" t="s">
        <v>578</v>
      </c>
    </row>
    <row r="27" spans="1:16" ht="16" x14ac:dyDescent="0.2">
      <c r="A27" s="34" t="s">
        <v>77</v>
      </c>
      <c r="B27" s="28" t="s">
        <v>164</v>
      </c>
      <c r="C27" s="95" t="s">
        <v>264</v>
      </c>
      <c r="D27" s="84" t="s">
        <v>0</v>
      </c>
      <c r="E27" s="43">
        <v>0</v>
      </c>
      <c r="F27" s="95">
        <v>0</v>
      </c>
      <c r="G27" s="39">
        <v>43720</v>
      </c>
      <c r="H27" s="91" t="str">
        <f t="shared" si="0"/>
        <v>FY20</v>
      </c>
      <c r="I27" s="28" t="str">
        <f>"Q"&amp;CHOOSE(MONTH(FY20_Published36[[#This Row],[Contract Bid - Start (5010)]]),3,3,3,4,4,4,1,1,1,2,2,2)</f>
        <v>Q1</v>
      </c>
      <c r="J27" s="39">
        <v>0</v>
      </c>
      <c r="K27" s="91" t="str">
        <f t="shared" si="1"/>
        <v>FY00</v>
      </c>
      <c r="L27" s="13" t="str">
        <f>"Q"&amp;CHOOSE(MONTH(FY20_Published36[[#This Row],[LNTP (6010)]]),3,3,3,4,4,4,1,1,1,2,2,2)</f>
        <v>Q3</v>
      </c>
      <c r="M27" s="86" t="s">
        <v>564</v>
      </c>
      <c r="N27" s="37" t="s">
        <v>590</v>
      </c>
      <c r="O27" s="36" t="s">
        <v>566</v>
      </c>
      <c r="P27" s="37" t="s">
        <v>578</v>
      </c>
    </row>
    <row r="28" spans="1:16" ht="16" x14ac:dyDescent="0.2">
      <c r="A28" s="34" t="s">
        <v>76</v>
      </c>
      <c r="B28" s="28" t="s">
        <v>216</v>
      </c>
      <c r="C28" s="95" t="s">
        <v>318</v>
      </c>
      <c r="D28" s="84" t="s">
        <v>0</v>
      </c>
      <c r="E28" s="43">
        <v>0</v>
      </c>
      <c r="F28" s="95">
        <v>0</v>
      </c>
      <c r="G28" s="39">
        <v>43699</v>
      </c>
      <c r="H28" s="91" t="str">
        <f t="shared" si="0"/>
        <v>FY20</v>
      </c>
      <c r="I28" s="28" t="str">
        <f>"Q"&amp;CHOOSE(MONTH(FY20_Published36[[#This Row],[Contract Bid - Start (5010)]]),3,3,3,4,4,4,1,1,1,2,2,2)</f>
        <v>Q1</v>
      </c>
      <c r="J28" s="39">
        <v>0</v>
      </c>
      <c r="K28" s="91" t="str">
        <f t="shared" si="1"/>
        <v>FY00</v>
      </c>
      <c r="L28" s="13" t="str">
        <f>"Q"&amp;CHOOSE(MONTH(FY20_Published36[[#This Row],[LNTP (6010)]]),3,3,3,4,4,4,1,1,1,2,2,2)</f>
        <v>Q3</v>
      </c>
      <c r="M28" s="86" t="s">
        <v>563</v>
      </c>
      <c r="N28" s="37" t="s">
        <v>590</v>
      </c>
      <c r="O28" s="36" t="s">
        <v>566</v>
      </c>
      <c r="P28" s="37" t="s">
        <v>592</v>
      </c>
    </row>
    <row r="29" spans="1:16" ht="16" x14ac:dyDescent="0.2">
      <c r="A29" s="34" t="s">
        <v>75</v>
      </c>
      <c r="B29" s="28" t="s">
        <v>215</v>
      </c>
      <c r="C29" s="95" t="s">
        <v>318</v>
      </c>
      <c r="D29" s="84" t="s">
        <v>0</v>
      </c>
      <c r="E29" s="43">
        <v>0</v>
      </c>
      <c r="F29" s="95">
        <v>0</v>
      </c>
      <c r="G29" s="39">
        <v>43699</v>
      </c>
      <c r="H29" s="91" t="str">
        <f t="shared" si="0"/>
        <v>FY20</v>
      </c>
      <c r="I29" s="28" t="str">
        <f>"Q"&amp;CHOOSE(MONTH(FY20_Published36[[#This Row],[Contract Bid - Start (5010)]]),3,3,3,4,4,4,1,1,1,2,2,2)</f>
        <v>Q1</v>
      </c>
      <c r="J29" s="39">
        <v>0</v>
      </c>
      <c r="K29" s="91" t="str">
        <f t="shared" si="1"/>
        <v>FY00</v>
      </c>
      <c r="L29" s="13" t="str">
        <f>"Q"&amp;CHOOSE(MONTH(FY20_Published36[[#This Row],[LNTP (6010)]]),3,3,3,4,4,4,1,1,1,2,2,2)</f>
        <v>Q3</v>
      </c>
      <c r="M29" s="86" t="s">
        <v>563</v>
      </c>
      <c r="N29" s="37" t="s">
        <v>590</v>
      </c>
      <c r="O29" s="36" t="s">
        <v>566</v>
      </c>
      <c r="P29" s="37" t="s">
        <v>592</v>
      </c>
    </row>
    <row r="30" spans="1:16" ht="16" x14ac:dyDescent="0.2">
      <c r="A30" s="34" t="s">
        <v>7</v>
      </c>
      <c r="B30" s="28" t="s">
        <v>233</v>
      </c>
      <c r="C30" s="92" t="s">
        <v>264</v>
      </c>
      <c r="D30" s="29" t="s">
        <v>0</v>
      </c>
      <c r="E30" s="43">
        <v>0</v>
      </c>
      <c r="F30" s="95">
        <v>0</v>
      </c>
      <c r="G30" s="39">
        <v>0</v>
      </c>
      <c r="H30" s="91" t="str">
        <f t="shared" si="0"/>
        <v>FY00</v>
      </c>
      <c r="I30" s="28" t="str">
        <f>"Q"&amp;CHOOSE(MONTH(FY20_Published36[[#This Row],[Contract Bid - Start (5010)]]),3,3,3,4,4,4,1,1,1,2,2,2)</f>
        <v>Q3</v>
      </c>
      <c r="J30" s="39">
        <v>0</v>
      </c>
      <c r="K30" s="91" t="str">
        <f t="shared" si="1"/>
        <v>FY00</v>
      </c>
      <c r="L30" s="13" t="str">
        <f>"Q"&amp;CHOOSE(MONTH(FY20_Published36[[#This Row],[LNTP (6010)]]),3,3,3,4,4,4,1,1,1,2,2,2)</f>
        <v>Q3</v>
      </c>
      <c r="M30" s="39" t="s">
        <v>563</v>
      </c>
      <c r="N30" s="37" t="s">
        <v>590</v>
      </c>
      <c r="O30" s="36" t="s">
        <v>566</v>
      </c>
      <c r="P30" s="37" t="s">
        <v>595</v>
      </c>
    </row>
    <row r="31" spans="1:16" ht="16" x14ac:dyDescent="0.2">
      <c r="A31" s="34" t="s">
        <v>251</v>
      </c>
      <c r="B31" s="28" t="s">
        <v>257</v>
      </c>
      <c r="C31" s="92" t="s">
        <v>263</v>
      </c>
      <c r="D31" s="29" t="s">
        <v>260</v>
      </c>
      <c r="E31" s="43">
        <v>110000</v>
      </c>
      <c r="F31" s="95">
        <v>0</v>
      </c>
      <c r="G31" s="39">
        <v>43626</v>
      </c>
      <c r="H31" s="91" t="str">
        <f t="shared" si="0"/>
        <v>FY19</v>
      </c>
      <c r="I31" s="28" t="str">
        <f>"Q"&amp;CHOOSE(MONTH(FY20_Published36[[#This Row],[Contract Bid - Start (5010)]]),3,3,3,4,4,4,1,1,1,2,2,2)</f>
        <v>Q4</v>
      </c>
      <c r="J31" s="39">
        <v>0</v>
      </c>
      <c r="K31" s="91" t="str">
        <f t="shared" si="1"/>
        <v>FY00</v>
      </c>
      <c r="L31" s="13" t="str">
        <f>"Q"&amp;CHOOSE(MONTH(FY20_Published36[[#This Row],[LNTP (6010)]]),3,3,3,4,4,4,1,1,1,2,2,2)</f>
        <v>Q3</v>
      </c>
      <c r="M31" s="39" t="s">
        <v>564</v>
      </c>
      <c r="N31" s="37" t="s">
        <v>590</v>
      </c>
      <c r="O31" s="36" t="s">
        <v>566</v>
      </c>
      <c r="P31" s="37" t="s">
        <v>596</v>
      </c>
    </row>
    <row r="32" spans="1:16" ht="32" x14ac:dyDescent="0.2">
      <c r="A32" s="34" t="s">
        <v>299</v>
      </c>
      <c r="B32" s="28" t="s">
        <v>586</v>
      </c>
      <c r="C32" s="92" t="s">
        <v>262</v>
      </c>
      <c r="D32" s="29" t="s">
        <v>240</v>
      </c>
      <c r="E32" s="43">
        <v>0</v>
      </c>
      <c r="F32" s="95">
        <v>0</v>
      </c>
      <c r="G32" s="39">
        <v>0</v>
      </c>
      <c r="H32" s="91" t="str">
        <f t="shared" si="0"/>
        <v>FY00</v>
      </c>
      <c r="I32" s="28" t="str">
        <f>"Q"&amp;CHOOSE(MONTH(FY20_Published36[[#This Row],[Contract Bid - Start (5010)]]),3,3,3,4,4,4,1,1,1,2,2,2)</f>
        <v>Q3</v>
      </c>
      <c r="J32" s="39">
        <v>0</v>
      </c>
      <c r="K32" s="91" t="str">
        <f t="shared" si="1"/>
        <v>FY00</v>
      </c>
      <c r="L32" s="13" t="str">
        <f>"Q"&amp;CHOOSE(MONTH(FY20_Published36[[#This Row],[LNTP (6010)]]),3,3,3,4,4,4,1,1,1,2,2,2)</f>
        <v>Q3</v>
      </c>
      <c r="M32" s="39" t="s">
        <v>564</v>
      </c>
      <c r="N32" s="37" t="s">
        <v>590</v>
      </c>
      <c r="O32" s="36" t="s">
        <v>566</v>
      </c>
      <c r="P32" s="37" t="s">
        <v>593</v>
      </c>
    </row>
    <row r="33" spans="1:16" x14ac:dyDescent="0.2">
      <c r="A33" s="76" t="s">
        <v>625</v>
      </c>
      <c r="B33" s="28" t="s">
        <v>645</v>
      </c>
      <c r="C33" s="85" t="s">
        <v>262</v>
      </c>
      <c r="D33" s="85" t="s">
        <v>240</v>
      </c>
      <c r="E33" s="85">
        <v>0</v>
      </c>
      <c r="F33" s="85">
        <v>0</v>
      </c>
      <c r="G33" s="39">
        <v>0</v>
      </c>
      <c r="H33" s="91" t="str">
        <f t="shared" si="0"/>
        <v>FY00</v>
      </c>
      <c r="I33" s="28" t="str">
        <f>"Q"&amp;CHOOSE(MONTH(FY20_Published36[[#This Row],[Contract Bid - Start (5010)]]),3,3,3,4,4,4,1,1,1,2,2,2)</f>
        <v>Q3</v>
      </c>
      <c r="J33" s="78">
        <v>0</v>
      </c>
      <c r="K33" s="91" t="str">
        <f t="shared" si="1"/>
        <v>FY00</v>
      </c>
      <c r="L33" s="28" t="str">
        <f>"Q"&amp;CHOOSE(MONTH(FY20_Published36[[#This Row],[LNTP (6010)]]),3,3,3,4,4,4,1,1,1,2,2,2)</f>
        <v>Q3</v>
      </c>
      <c r="M33" s="39" t="s">
        <v>564</v>
      </c>
      <c r="N33" s="80" t="s">
        <v>590</v>
      </c>
      <c r="O33" s="70"/>
      <c r="P33" s="80" t="s">
        <v>593</v>
      </c>
    </row>
    <row r="34" spans="1:16" x14ac:dyDescent="0.2">
      <c r="A34" s="76" t="s">
        <v>626</v>
      </c>
      <c r="B34" s="28" t="s">
        <v>646</v>
      </c>
      <c r="C34" s="85" t="s">
        <v>262</v>
      </c>
      <c r="D34" s="85" t="s">
        <v>240</v>
      </c>
      <c r="E34" s="85">
        <v>0</v>
      </c>
      <c r="F34" s="85">
        <v>0</v>
      </c>
      <c r="G34" s="39">
        <v>0</v>
      </c>
      <c r="H34" s="91" t="str">
        <f t="shared" ref="H34:H65" si="2">"FY"&amp;RIGHT(YEAR(DATE(YEAR(G34),MONTH(G34)+(7-1),1)),2)</f>
        <v>FY00</v>
      </c>
      <c r="I34" s="28" t="str">
        <f>"Q"&amp;CHOOSE(MONTH(FY20_Published36[[#This Row],[Contract Bid - Start (5010)]]),3,3,3,4,4,4,1,1,1,2,2,2)</f>
        <v>Q3</v>
      </c>
      <c r="J34" s="78">
        <v>0</v>
      </c>
      <c r="K34" s="91" t="str">
        <f t="shared" ref="K34:K65" si="3">"FY"&amp;RIGHT(YEAR(DATE(YEAR(J34),MONTH(J34)+(7-1),1)),2)</f>
        <v>FY00</v>
      </c>
      <c r="L34" s="28" t="str">
        <f>"Q"&amp;CHOOSE(MONTH(FY20_Published36[[#This Row],[LNTP (6010)]]),3,3,3,4,4,4,1,1,1,2,2,2)</f>
        <v>Q3</v>
      </c>
      <c r="M34" s="39" t="s">
        <v>564</v>
      </c>
      <c r="N34" s="80" t="s">
        <v>590</v>
      </c>
      <c r="O34" s="70"/>
      <c r="P34" s="80" t="s">
        <v>593</v>
      </c>
    </row>
    <row r="35" spans="1:16" ht="16" x14ac:dyDescent="0.2">
      <c r="A35" s="34" t="s">
        <v>11</v>
      </c>
      <c r="B35" s="28" t="s">
        <v>225</v>
      </c>
      <c r="C35" s="95" t="s">
        <v>264</v>
      </c>
      <c r="D35" s="84" t="s">
        <v>0</v>
      </c>
      <c r="E35" s="43">
        <v>0</v>
      </c>
      <c r="F35" s="95">
        <v>0</v>
      </c>
      <c r="G35" s="39">
        <v>0</v>
      </c>
      <c r="H35" s="91" t="str">
        <f t="shared" si="2"/>
        <v>FY00</v>
      </c>
      <c r="I35" s="28" t="str">
        <f>"Q"&amp;CHOOSE(MONTH(FY20_Published36[[#This Row],[Contract Bid - Start (5010)]]),3,3,3,4,4,4,1,1,1,2,2,2)</f>
        <v>Q3</v>
      </c>
      <c r="J35" s="39">
        <v>0</v>
      </c>
      <c r="K35" s="91" t="str">
        <f t="shared" si="3"/>
        <v>FY00</v>
      </c>
      <c r="L35" s="13" t="str">
        <f>"Q"&amp;CHOOSE(MONTH(FY20_Published36[[#This Row],[LNTP (6010)]]),3,3,3,4,4,4,1,1,1,2,2,2)</f>
        <v>Q3</v>
      </c>
      <c r="M35" s="86" t="s">
        <v>563</v>
      </c>
      <c r="N35" s="37" t="s">
        <v>590</v>
      </c>
      <c r="O35" s="36" t="s">
        <v>566</v>
      </c>
      <c r="P35" s="37" t="s">
        <v>595</v>
      </c>
    </row>
    <row r="36" spans="1:16" ht="16" x14ac:dyDescent="0.2">
      <c r="A36" s="34" t="s">
        <v>253</v>
      </c>
      <c r="B36" s="28" t="s">
        <v>259</v>
      </c>
      <c r="C36" s="93" t="s">
        <v>267</v>
      </c>
      <c r="D36" s="63" t="s">
        <v>0</v>
      </c>
      <c r="E36" s="43">
        <v>0</v>
      </c>
      <c r="F36" s="95">
        <v>0</v>
      </c>
      <c r="G36" s="39">
        <v>0</v>
      </c>
      <c r="H36" s="91" t="str">
        <f t="shared" si="2"/>
        <v>FY00</v>
      </c>
      <c r="I36" s="28" t="str">
        <f>"Q"&amp;CHOOSE(MONTH(FY20_Published36[[#This Row],[Contract Bid - Start (5010)]]),3,3,3,4,4,4,1,1,1,2,2,2)</f>
        <v>Q3</v>
      </c>
      <c r="J36" s="39">
        <v>0</v>
      </c>
      <c r="K36" s="91" t="str">
        <f t="shared" si="3"/>
        <v>FY00</v>
      </c>
      <c r="L36" s="13" t="str">
        <f>"Q"&amp;CHOOSE(MONTH(FY20_Published36[[#This Row],[LNTP (6010)]]),3,3,3,4,4,4,1,1,1,2,2,2)</f>
        <v>Q3</v>
      </c>
      <c r="M36" s="39" t="s">
        <v>563</v>
      </c>
      <c r="N36" s="37" t="s">
        <v>590</v>
      </c>
      <c r="O36" s="36" t="s">
        <v>566</v>
      </c>
      <c r="P36" s="37" t="s">
        <v>592</v>
      </c>
    </row>
    <row r="37" spans="1:16" ht="16" x14ac:dyDescent="0.2">
      <c r="A37" s="34" t="s">
        <v>10</v>
      </c>
      <c r="B37" s="28" t="s">
        <v>222</v>
      </c>
      <c r="C37" s="95" t="s">
        <v>264</v>
      </c>
      <c r="D37" s="84" t="s">
        <v>0</v>
      </c>
      <c r="E37" s="43">
        <v>0</v>
      </c>
      <c r="F37" s="95">
        <v>0</v>
      </c>
      <c r="G37" s="39">
        <v>43648</v>
      </c>
      <c r="H37" s="91" t="str">
        <f t="shared" si="2"/>
        <v>FY20</v>
      </c>
      <c r="I37" s="28" t="str">
        <f>"Q"&amp;CHOOSE(MONTH(FY20_Published36[[#This Row],[Contract Bid - Start (5010)]]),3,3,3,4,4,4,1,1,1,2,2,2)</f>
        <v>Q1</v>
      </c>
      <c r="J37" s="39">
        <v>0</v>
      </c>
      <c r="K37" s="91" t="str">
        <f t="shared" si="3"/>
        <v>FY00</v>
      </c>
      <c r="L37" s="13" t="str">
        <f>"Q"&amp;CHOOSE(MONTH(FY20_Published36[[#This Row],[LNTP (6010)]]),3,3,3,4,4,4,1,1,1,2,2,2)</f>
        <v>Q3</v>
      </c>
      <c r="M37" s="86" t="s">
        <v>563</v>
      </c>
      <c r="N37" s="37" t="s">
        <v>590</v>
      </c>
      <c r="O37" s="36" t="s">
        <v>566</v>
      </c>
      <c r="P37" s="37" t="s">
        <v>595</v>
      </c>
    </row>
    <row r="38" spans="1:16" x14ac:dyDescent="0.2">
      <c r="A38" s="76" t="s">
        <v>624</v>
      </c>
      <c r="B38" s="28" t="s">
        <v>648</v>
      </c>
      <c r="C38" s="85" t="s">
        <v>318</v>
      </c>
      <c r="D38" s="85" t="s">
        <v>248</v>
      </c>
      <c r="E38" s="85">
        <v>0</v>
      </c>
      <c r="F38" s="85">
        <v>0</v>
      </c>
      <c r="G38" s="74">
        <v>43705</v>
      </c>
      <c r="H38" s="91" t="str">
        <f t="shared" si="2"/>
        <v>FY20</v>
      </c>
      <c r="I38" s="28" t="str">
        <f>"Q"&amp;CHOOSE(MONTH(FY20_Published36[[#This Row],[Contract Bid - Start (5010)]]),3,3,3,4,4,4,1,1,1,2,2,2)</f>
        <v>Q1</v>
      </c>
      <c r="J38" s="78">
        <v>43196</v>
      </c>
      <c r="K38" s="91" t="str">
        <f t="shared" si="3"/>
        <v>FY18</v>
      </c>
      <c r="L38" s="28" t="str">
        <f>"Q"&amp;CHOOSE(MONTH(FY20_Published36[[#This Row],[LNTP (6010)]]),3,3,3,4,4,4,1,1,1,2,2,2)</f>
        <v>Q4</v>
      </c>
      <c r="M38" s="39" t="s">
        <v>563</v>
      </c>
      <c r="N38" s="80" t="s">
        <v>590</v>
      </c>
      <c r="O38" s="70"/>
      <c r="P38" s="80" t="s">
        <v>592</v>
      </c>
    </row>
    <row r="39" spans="1:16" ht="16" x14ac:dyDescent="0.2">
      <c r="A39" s="34" t="s">
        <v>69</v>
      </c>
      <c r="B39" s="28" t="s">
        <v>221</v>
      </c>
      <c r="C39" s="95" t="s">
        <v>264</v>
      </c>
      <c r="D39" s="84" t="s">
        <v>240</v>
      </c>
      <c r="E39" s="85">
        <v>2005614.29</v>
      </c>
      <c r="F39" s="85">
        <v>3005290</v>
      </c>
      <c r="G39" s="39">
        <v>43640.333333333336</v>
      </c>
      <c r="H39" s="91" t="str">
        <f t="shared" si="2"/>
        <v>FY19</v>
      </c>
      <c r="I39" s="28" t="str">
        <f>"Q"&amp;CHOOSE(MONTH(FY20_Published36[[#This Row],[Contract Bid - Start (5010)]]),3,3,3,4,4,4,1,1,1,2,2,2)</f>
        <v>Q4</v>
      </c>
      <c r="J39" s="74">
        <v>43700</v>
      </c>
      <c r="K39" s="91" t="str">
        <f t="shared" si="3"/>
        <v>FY20</v>
      </c>
      <c r="L39" s="28" t="str">
        <f>"Q"&amp;CHOOSE(MONTH(FY20_Published36[[#This Row],[LNTP (6010)]]),3,3,3,4,4,4,1,1,1,2,2,2)</f>
        <v>Q1</v>
      </c>
      <c r="M39" s="39" t="s">
        <v>564</v>
      </c>
      <c r="N39" s="37" t="s">
        <v>590</v>
      </c>
      <c r="O39" s="70" t="s">
        <v>566</v>
      </c>
      <c r="P39" s="37" t="s">
        <v>578</v>
      </c>
    </row>
    <row r="40" spans="1:16" ht="16" x14ac:dyDescent="0.2">
      <c r="A40" s="34" t="s">
        <v>105</v>
      </c>
      <c r="B40" s="28" t="s">
        <v>220</v>
      </c>
      <c r="C40" s="95" t="s">
        <v>246</v>
      </c>
      <c r="D40" s="84" t="s">
        <v>240</v>
      </c>
      <c r="E40" s="85">
        <v>1002999.99990455</v>
      </c>
      <c r="F40" s="85">
        <v>1810165.99937902</v>
      </c>
      <c r="G40" s="39">
        <v>43621.333333333336</v>
      </c>
      <c r="H40" s="91" t="str">
        <f t="shared" si="2"/>
        <v>FY19</v>
      </c>
      <c r="I40" s="28" t="str">
        <f>"Q"&amp;CHOOSE(MONTH(FY20_Published36[[#This Row],[Contract Bid - Start (5010)]]),3,3,3,4,4,4,1,1,1,2,2,2)</f>
        <v>Q4</v>
      </c>
      <c r="J40" s="47">
        <v>43706</v>
      </c>
      <c r="K40" s="91" t="str">
        <f t="shared" si="3"/>
        <v>FY20</v>
      </c>
      <c r="L40" s="28" t="str">
        <f>"Q"&amp;CHOOSE(MONTH(FY20_Published36[[#This Row],[LNTP (6010)]]),3,3,3,4,4,4,1,1,1,2,2,2)</f>
        <v>Q1</v>
      </c>
      <c r="M40" s="39" t="s">
        <v>563</v>
      </c>
      <c r="N40" s="37" t="s">
        <v>590</v>
      </c>
      <c r="O40" s="36" t="s">
        <v>566</v>
      </c>
      <c r="P40" s="37" t="s">
        <v>655</v>
      </c>
    </row>
    <row r="41" spans="1:16" ht="16" x14ac:dyDescent="0.2">
      <c r="A41" s="34" t="s">
        <v>115</v>
      </c>
      <c r="B41" s="28" t="s">
        <v>611</v>
      </c>
      <c r="C41" s="95" t="s">
        <v>326</v>
      </c>
      <c r="D41" s="84" t="s">
        <v>240</v>
      </c>
      <c r="E41" s="85">
        <v>64800</v>
      </c>
      <c r="F41" s="85">
        <v>72000</v>
      </c>
      <c r="G41" s="39">
        <v>43693.333333333336</v>
      </c>
      <c r="H41" s="91" t="str">
        <f t="shared" si="2"/>
        <v>FY20</v>
      </c>
      <c r="I41" s="28" t="str">
        <f>"Q"&amp;CHOOSE(MONTH(FY20_Published36[[#This Row],[Contract Bid - Start (5010)]]),3,3,3,4,4,4,1,1,1,2,2,2)</f>
        <v>Q1</v>
      </c>
      <c r="J41" s="78">
        <v>43712.333333333336</v>
      </c>
      <c r="K41" s="91" t="str">
        <f t="shared" si="3"/>
        <v>FY20</v>
      </c>
      <c r="L41" s="28" t="str">
        <f>"Q"&amp;CHOOSE(MONTH(FY20_Published36[[#This Row],[LNTP (6010)]]),3,3,3,4,4,4,1,1,1,2,2,2)</f>
        <v>Q1</v>
      </c>
      <c r="M41" s="39" t="s">
        <v>564</v>
      </c>
      <c r="N41" s="37" t="s">
        <v>590</v>
      </c>
      <c r="O41" s="70" t="s">
        <v>566</v>
      </c>
      <c r="P41" s="37" t="s">
        <v>601</v>
      </c>
    </row>
    <row r="42" spans="1:16" ht="16" x14ac:dyDescent="0.2">
      <c r="A42" s="34" t="s">
        <v>66</v>
      </c>
      <c r="B42" s="28" t="s">
        <v>628</v>
      </c>
      <c r="C42" s="95" t="s">
        <v>263</v>
      </c>
      <c r="D42" s="84" t="s">
        <v>0</v>
      </c>
      <c r="E42" s="85">
        <v>388555.92</v>
      </c>
      <c r="F42" s="85">
        <v>427411.92</v>
      </c>
      <c r="G42" s="74">
        <v>43577</v>
      </c>
      <c r="H42" s="91" t="str">
        <f t="shared" si="2"/>
        <v>FY19</v>
      </c>
      <c r="I42" s="28" t="str">
        <f>"Q"&amp;CHOOSE(MONTH(FY20_Published36[[#This Row],[Contract Bid - Start (5010)]]),3,3,3,4,4,4,1,1,1,2,2,2)</f>
        <v>Q4</v>
      </c>
      <c r="J42" s="74">
        <v>43721</v>
      </c>
      <c r="K42" s="91" t="str">
        <f t="shared" si="3"/>
        <v>FY20</v>
      </c>
      <c r="L42" s="28" t="str">
        <f>"Q"&amp;CHOOSE(MONTH(FY20_Published36[[#This Row],[LNTP (6010)]]),3,3,3,4,4,4,1,1,1,2,2,2)</f>
        <v>Q1</v>
      </c>
      <c r="M42" s="39" t="s">
        <v>564</v>
      </c>
      <c r="N42" s="37" t="s">
        <v>590</v>
      </c>
      <c r="O42" s="36" t="s">
        <v>566</v>
      </c>
      <c r="P42" s="37" t="s">
        <v>599</v>
      </c>
    </row>
    <row r="43" spans="1:16" ht="16" x14ac:dyDescent="0.2">
      <c r="A43" s="34" t="s">
        <v>72</v>
      </c>
      <c r="B43" s="28" t="s">
        <v>166</v>
      </c>
      <c r="C43" s="95" t="s">
        <v>264</v>
      </c>
      <c r="D43" s="84" t="s">
        <v>240</v>
      </c>
      <c r="E43" s="85">
        <v>859499.99915624398</v>
      </c>
      <c r="F43" s="85">
        <v>1106499.9991562399</v>
      </c>
      <c r="G43" s="78">
        <v>43714.333333333336</v>
      </c>
      <c r="H43" s="91" t="str">
        <f t="shared" si="2"/>
        <v>FY20</v>
      </c>
      <c r="I43" s="28" t="str">
        <f>"Q"&amp;CHOOSE(MONTH(FY20_Published36[[#This Row],[Contract Bid - Start (5010)]]),3,3,3,4,4,4,1,1,1,2,2,2)</f>
        <v>Q1</v>
      </c>
      <c r="J43" s="47">
        <v>43727.333333333336</v>
      </c>
      <c r="K43" s="91" t="str">
        <f t="shared" si="3"/>
        <v>FY20</v>
      </c>
      <c r="L43" s="28" t="str">
        <f>"Q"&amp;CHOOSE(MONTH(FY20_Published36[[#This Row],[LNTP (6010)]]),3,3,3,4,4,4,1,1,1,2,2,2)</f>
        <v>Q1</v>
      </c>
      <c r="M43" s="39" t="s">
        <v>564</v>
      </c>
      <c r="N43" s="37" t="s">
        <v>590</v>
      </c>
      <c r="O43" s="36" t="s">
        <v>566</v>
      </c>
      <c r="P43" s="37" t="s">
        <v>596</v>
      </c>
    </row>
    <row r="44" spans="1:16" ht="16" x14ac:dyDescent="0.2">
      <c r="A44" s="34" t="s">
        <v>71</v>
      </c>
      <c r="B44" s="28" t="s">
        <v>165</v>
      </c>
      <c r="C44" s="95" t="s">
        <v>263</v>
      </c>
      <c r="D44" s="84" t="s">
        <v>240</v>
      </c>
      <c r="E44" s="85">
        <v>411099.99953999103</v>
      </c>
      <c r="F44" s="85">
        <v>529199.99953999103</v>
      </c>
      <c r="G44" s="78">
        <v>43714.333333333336</v>
      </c>
      <c r="H44" s="91" t="str">
        <f t="shared" si="2"/>
        <v>FY20</v>
      </c>
      <c r="I44" s="28" t="str">
        <f>"Q"&amp;CHOOSE(MONTH(FY20_Published36[[#This Row],[Contract Bid - Start (5010)]]),3,3,3,4,4,4,1,1,1,2,2,2)</f>
        <v>Q1</v>
      </c>
      <c r="J44" s="47">
        <v>43727.333333333336</v>
      </c>
      <c r="K44" s="91" t="str">
        <f t="shared" si="3"/>
        <v>FY20</v>
      </c>
      <c r="L44" s="28" t="str">
        <f>"Q"&amp;CHOOSE(MONTH(FY20_Published36[[#This Row],[LNTP (6010)]]),3,3,3,4,4,4,1,1,1,2,2,2)</f>
        <v>Q1</v>
      </c>
      <c r="M44" s="39" t="s">
        <v>564</v>
      </c>
      <c r="N44" s="37" t="s">
        <v>590</v>
      </c>
      <c r="O44" s="36" t="s">
        <v>566</v>
      </c>
      <c r="P44" s="37" t="s">
        <v>596</v>
      </c>
    </row>
    <row r="45" spans="1:16" ht="16" x14ac:dyDescent="0.2">
      <c r="A45" s="34" t="s">
        <v>112</v>
      </c>
      <c r="B45" s="28" t="s">
        <v>196</v>
      </c>
      <c r="C45" s="95" t="s">
        <v>326</v>
      </c>
      <c r="D45" s="84" t="s">
        <v>240</v>
      </c>
      <c r="E45" s="85">
        <v>325000</v>
      </c>
      <c r="F45" s="85">
        <v>495904.99995000003</v>
      </c>
      <c r="G45" s="39">
        <v>43668.333333333336</v>
      </c>
      <c r="H45" s="91" t="str">
        <f t="shared" si="2"/>
        <v>FY20</v>
      </c>
      <c r="I45" s="28" t="str">
        <f>"Q"&amp;CHOOSE(MONTH(FY20_Published36[[#This Row],[Contract Bid - Start (5010)]]),3,3,3,4,4,4,1,1,1,2,2,2)</f>
        <v>Q1</v>
      </c>
      <c r="J45" s="39">
        <v>43739.333333333336</v>
      </c>
      <c r="K45" s="91" t="str">
        <f t="shared" si="3"/>
        <v>FY20</v>
      </c>
      <c r="L45" s="28" t="str">
        <f>"Q"&amp;CHOOSE(MONTH(FY20_Published36[[#This Row],[LNTP (6010)]]),3,3,3,4,4,4,1,1,1,2,2,2)</f>
        <v>Q2</v>
      </c>
      <c r="M45" s="39" t="s">
        <v>564</v>
      </c>
      <c r="N45" s="37" t="s">
        <v>590</v>
      </c>
      <c r="O45" s="36" t="s">
        <v>566</v>
      </c>
      <c r="P45" s="37" t="s">
        <v>601</v>
      </c>
    </row>
    <row r="46" spans="1:16" ht="16" x14ac:dyDescent="0.2">
      <c r="A46" s="34" t="s">
        <v>336</v>
      </c>
      <c r="B46" s="28" t="s">
        <v>553</v>
      </c>
      <c r="C46" s="95" t="s">
        <v>263</v>
      </c>
      <c r="D46" s="84" t="s">
        <v>240</v>
      </c>
      <c r="E46" s="83">
        <v>165716</v>
      </c>
      <c r="F46" s="83">
        <v>240687</v>
      </c>
      <c r="G46" s="39">
        <v>43685</v>
      </c>
      <c r="H46" s="91" t="str">
        <f t="shared" si="2"/>
        <v>FY20</v>
      </c>
      <c r="I46" s="28" t="str">
        <f>"Q"&amp;CHOOSE(MONTH(FY20_Published36[[#This Row],[Contract Bid - Start (5010)]]),3,3,3,4,4,4,1,1,1,2,2,2)</f>
        <v>Q1</v>
      </c>
      <c r="J46" s="39">
        <v>43745</v>
      </c>
      <c r="K46" s="91" t="str">
        <f t="shared" si="3"/>
        <v>FY20</v>
      </c>
      <c r="L46" s="28" t="str">
        <f>"Q"&amp;CHOOSE(MONTH(FY20_Published36[[#This Row],[LNTP (6010)]]),3,3,3,4,4,4,1,1,1,2,2,2)</f>
        <v>Q2</v>
      </c>
      <c r="M46" s="39" t="s">
        <v>564</v>
      </c>
      <c r="N46" s="37" t="s">
        <v>590</v>
      </c>
      <c r="O46" s="36" t="s">
        <v>566</v>
      </c>
      <c r="P46" s="37" t="s">
        <v>578</v>
      </c>
    </row>
    <row r="47" spans="1:16" ht="16" x14ac:dyDescent="0.2">
      <c r="A47" s="34" t="s">
        <v>337</v>
      </c>
      <c r="B47" s="28" t="s">
        <v>554</v>
      </c>
      <c r="C47" s="95" t="s">
        <v>264</v>
      </c>
      <c r="D47" s="84" t="s">
        <v>240</v>
      </c>
      <c r="E47" s="83">
        <v>422396</v>
      </c>
      <c r="F47" s="83">
        <v>725067.88</v>
      </c>
      <c r="G47" s="39">
        <v>43685</v>
      </c>
      <c r="H47" s="91" t="str">
        <f t="shared" si="2"/>
        <v>FY20</v>
      </c>
      <c r="I47" s="28" t="str">
        <f>"Q"&amp;CHOOSE(MONTH(FY20_Published36[[#This Row],[Contract Bid - Start (5010)]]),3,3,3,4,4,4,1,1,1,2,2,2)</f>
        <v>Q1</v>
      </c>
      <c r="J47" s="39">
        <v>43745</v>
      </c>
      <c r="K47" s="91" t="str">
        <f t="shared" si="3"/>
        <v>FY20</v>
      </c>
      <c r="L47" s="28" t="str">
        <f>"Q"&amp;CHOOSE(MONTH(FY20_Published36[[#This Row],[LNTP (6010)]]),3,3,3,4,4,4,1,1,1,2,2,2)</f>
        <v>Q2</v>
      </c>
      <c r="M47" s="39" t="s">
        <v>564</v>
      </c>
      <c r="N47" s="37" t="s">
        <v>590</v>
      </c>
      <c r="O47" s="36" t="s">
        <v>566</v>
      </c>
      <c r="P47" s="37" t="s">
        <v>578</v>
      </c>
    </row>
    <row r="48" spans="1:16" ht="16" x14ac:dyDescent="0.2">
      <c r="A48" s="34" t="s">
        <v>104</v>
      </c>
      <c r="B48" s="28" t="s">
        <v>613</v>
      </c>
      <c r="C48" s="95" t="s">
        <v>263</v>
      </c>
      <c r="D48" s="84" t="s">
        <v>0</v>
      </c>
      <c r="E48" s="85">
        <v>1102041.6193387799</v>
      </c>
      <c r="F48" s="85">
        <v>1410102.7392561201</v>
      </c>
      <c r="G48" s="39">
        <v>43483.333333333336</v>
      </c>
      <c r="H48" s="91" t="str">
        <f t="shared" si="2"/>
        <v>FY19</v>
      </c>
      <c r="I48" s="28" t="str">
        <f>"Q"&amp;CHOOSE(MONTH(FY20_Published36[[#This Row],[Contract Bid - Start (5010)]]),3,3,3,4,4,4,1,1,1,2,2,2)</f>
        <v>Q3</v>
      </c>
      <c r="J48" s="47">
        <v>43746</v>
      </c>
      <c r="K48" s="91" t="str">
        <f t="shared" si="3"/>
        <v>FY20</v>
      </c>
      <c r="L48" s="28" t="str">
        <f>"Q"&amp;CHOOSE(MONTH(FY20_Published36[[#This Row],[LNTP (6010)]]),3,3,3,4,4,4,1,1,1,2,2,2)</f>
        <v>Q2</v>
      </c>
      <c r="M48" s="39" t="s">
        <v>564</v>
      </c>
      <c r="N48" s="37" t="s">
        <v>590</v>
      </c>
      <c r="O48" s="36" t="s">
        <v>566</v>
      </c>
      <c r="P48" s="37" t="s">
        <v>578</v>
      </c>
    </row>
    <row r="49" spans="1:16" ht="16" x14ac:dyDescent="0.2">
      <c r="A49" s="34" t="s">
        <v>102</v>
      </c>
      <c r="B49" s="28" t="s">
        <v>614</v>
      </c>
      <c r="C49" s="95" t="s">
        <v>264</v>
      </c>
      <c r="D49" s="84" t="s">
        <v>0</v>
      </c>
      <c r="E49" s="85">
        <v>2046648.7179533499</v>
      </c>
      <c r="F49" s="85">
        <v>2598048.1777998498</v>
      </c>
      <c r="G49" s="39">
        <v>43483.333333333336</v>
      </c>
      <c r="H49" s="91" t="str">
        <f t="shared" si="2"/>
        <v>FY19</v>
      </c>
      <c r="I49" s="28" t="str">
        <f>"Q"&amp;CHOOSE(MONTH(FY20_Published36[[#This Row],[Contract Bid - Start (5010)]]),3,3,3,4,4,4,1,1,1,2,2,2)</f>
        <v>Q3</v>
      </c>
      <c r="J49" s="47">
        <v>43746</v>
      </c>
      <c r="K49" s="91" t="str">
        <f t="shared" si="3"/>
        <v>FY20</v>
      </c>
      <c r="L49" s="28" t="str">
        <f>"Q"&amp;CHOOSE(MONTH(FY20_Published36[[#This Row],[LNTP (6010)]]),3,3,3,4,4,4,1,1,1,2,2,2)</f>
        <v>Q2</v>
      </c>
      <c r="M49" s="39" t="s">
        <v>564</v>
      </c>
      <c r="N49" s="37" t="s">
        <v>590</v>
      </c>
      <c r="O49" s="36" t="s">
        <v>566</v>
      </c>
      <c r="P49" s="37" t="s">
        <v>578</v>
      </c>
    </row>
    <row r="50" spans="1:16" ht="16" x14ac:dyDescent="0.2">
      <c r="A50" s="34" t="s">
        <v>342</v>
      </c>
      <c r="B50" s="28" t="s">
        <v>619</v>
      </c>
      <c r="C50" s="95" t="s">
        <v>318</v>
      </c>
      <c r="D50" s="84" t="s">
        <v>620</v>
      </c>
      <c r="E50" s="85">
        <v>210000</v>
      </c>
      <c r="F50" s="85">
        <v>399999.99994970101</v>
      </c>
      <c r="G50" s="39">
        <v>43619.333333333336</v>
      </c>
      <c r="H50" s="91" t="str">
        <f t="shared" si="2"/>
        <v>FY19</v>
      </c>
      <c r="I50" s="28" t="str">
        <f>"Q"&amp;CHOOSE(MONTH(FY20_Published36[[#This Row],[Contract Bid - Start (5010)]]),3,3,3,4,4,4,1,1,1,2,2,2)</f>
        <v>Q4</v>
      </c>
      <c r="J50" s="47">
        <v>43748</v>
      </c>
      <c r="K50" s="91" t="str">
        <f t="shared" si="3"/>
        <v>FY20</v>
      </c>
      <c r="L50" s="28" t="str">
        <f>"Q"&amp;CHOOSE(MONTH(FY20_Published36[[#This Row],[LNTP (6010)]]),3,3,3,4,4,4,1,1,1,2,2,2)</f>
        <v>Q2</v>
      </c>
      <c r="M50" s="39" t="s">
        <v>563</v>
      </c>
      <c r="N50" s="37" t="s">
        <v>590</v>
      </c>
      <c r="O50" s="36" t="s">
        <v>566</v>
      </c>
      <c r="P50" s="37" t="s">
        <v>594</v>
      </c>
    </row>
    <row r="51" spans="1:16" ht="16" x14ac:dyDescent="0.2">
      <c r="A51" s="34" t="s">
        <v>295</v>
      </c>
      <c r="B51" s="28" t="s">
        <v>219</v>
      </c>
      <c r="C51" s="95" t="s">
        <v>803</v>
      </c>
      <c r="D51" t="s">
        <v>803</v>
      </c>
      <c r="E51" s="85">
        <v>5000000</v>
      </c>
      <c r="F51" s="85">
        <v>5500000</v>
      </c>
      <c r="G51" s="78">
        <v>44012</v>
      </c>
      <c r="H51" s="91" t="str">
        <f t="shared" si="2"/>
        <v>FY20</v>
      </c>
      <c r="I51" s="28" t="str">
        <f>"Q"&amp;CHOOSE(MONTH(FY20_Published36[[#This Row],[Contract Bid - Start (5010)]]),3,3,3,4,4,4,1,1,1,2,2,2)</f>
        <v>Q4</v>
      </c>
      <c r="J51" s="78">
        <v>43758</v>
      </c>
      <c r="K51" s="91" t="str">
        <f t="shared" si="3"/>
        <v>FY20</v>
      </c>
      <c r="L51" s="28" t="str">
        <f>"Q"&amp;CHOOSE(MONTH(FY20_Published36[[#This Row],[LNTP (6010)]]),3,3,3,4,4,4,1,1,1,2,2,2)</f>
        <v>Q2</v>
      </c>
      <c r="M51" s="39" t="s">
        <v>803</v>
      </c>
      <c r="N51" s="37" t="s">
        <v>590</v>
      </c>
      <c r="O51" s="70"/>
      <c r="P51" s="36" t="s">
        <v>576</v>
      </c>
    </row>
    <row r="52" spans="1:16" ht="16" x14ac:dyDescent="0.2">
      <c r="A52" s="34" t="s">
        <v>296</v>
      </c>
      <c r="B52" s="28" t="s">
        <v>312</v>
      </c>
      <c r="C52" s="95" t="s">
        <v>263</v>
      </c>
      <c r="D52" s="84" t="s">
        <v>240</v>
      </c>
      <c r="E52" s="85">
        <v>795399.6</v>
      </c>
      <c r="F52" s="85">
        <v>825399.6</v>
      </c>
      <c r="G52" s="39">
        <v>43327.333333333336</v>
      </c>
      <c r="H52" s="91" t="str">
        <f t="shared" si="2"/>
        <v>FY19</v>
      </c>
      <c r="I52" s="28" t="str">
        <f>"Q"&amp;CHOOSE(MONTH(FY20_Published36[[#This Row],[Contract Bid - Start (5010)]]),3,3,3,4,4,4,1,1,1,2,2,2)</f>
        <v>Q1</v>
      </c>
      <c r="J52" s="47">
        <v>43783</v>
      </c>
      <c r="K52" s="91" t="str">
        <f t="shared" si="3"/>
        <v>FY20</v>
      </c>
      <c r="L52" s="28" t="str">
        <f>"Q"&amp;CHOOSE(MONTH(FY20_Published36[[#This Row],[LNTP (6010)]]),3,3,3,4,4,4,1,1,1,2,2,2)</f>
        <v>Q2</v>
      </c>
      <c r="M52" s="39" t="s">
        <v>563</v>
      </c>
      <c r="N52" s="37" t="s">
        <v>590</v>
      </c>
      <c r="O52" s="36" t="s">
        <v>566</v>
      </c>
      <c r="P52" s="37" t="s">
        <v>594</v>
      </c>
    </row>
    <row r="53" spans="1:16" ht="16" x14ac:dyDescent="0.2">
      <c r="A53" s="34" t="s">
        <v>125</v>
      </c>
      <c r="B53" s="28" t="s">
        <v>213</v>
      </c>
      <c r="C53" s="95" t="s">
        <v>326</v>
      </c>
      <c r="D53" s="84" t="s">
        <v>240</v>
      </c>
      <c r="E53" s="85">
        <v>363620</v>
      </c>
      <c r="F53" s="85">
        <v>500000</v>
      </c>
      <c r="G53" s="78">
        <v>43864.333333333336</v>
      </c>
      <c r="H53" s="91" t="str">
        <f t="shared" si="2"/>
        <v>FY20</v>
      </c>
      <c r="I53" s="28" t="str">
        <f>"Q"&amp;CHOOSE(MONTH(FY20_Published36[[#This Row],[Contract Bid - Start (5010)]]),3,3,3,4,4,4,1,1,1,2,2,2)</f>
        <v>Q3</v>
      </c>
      <c r="J53" s="39">
        <v>43784</v>
      </c>
      <c r="K53" s="91" t="str">
        <f t="shared" si="3"/>
        <v>FY20</v>
      </c>
      <c r="L53" s="28" t="str">
        <f>"Q"&amp;CHOOSE(MONTH(FY20_Published36[[#This Row],[LNTP (6010)]]),3,3,3,4,4,4,1,1,1,2,2,2)</f>
        <v>Q2</v>
      </c>
      <c r="M53" s="39" t="s">
        <v>564</v>
      </c>
      <c r="N53" s="37" t="s">
        <v>590</v>
      </c>
      <c r="O53" s="36" t="s">
        <v>566</v>
      </c>
      <c r="P53" s="37" t="s">
        <v>601</v>
      </c>
    </row>
    <row r="54" spans="1:16" ht="16" x14ac:dyDescent="0.2">
      <c r="A54" s="34" t="s">
        <v>124</v>
      </c>
      <c r="B54" s="28" t="s">
        <v>212</v>
      </c>
      <c r="C54" s="95" t="s">
        <v>326</v>
      </c>
      <c r="D54" s="84" t="s">
        <v>240</v>
      </c>
      <c r="E54" s="85">
        <v>363620</v>
      </c>
      <c r="F54" s="85">
        <v>500000</v>
      </c>
      <c r="G54" s="78">
        <v>43711.333333333336</v>
      </c>
      <c r="H54" s="91" t="str">
        <f t="shared" si="2"/>
        <v>FY20</v>
      </c>
      <c r="I54" s="28" t="str">
        <f>"Q"&amp;CHOOSE(MONTH(FY20_Published36[[#This Row],[Contract Bid - Start (5010)]]),3,3,3,4,4,4,1,1,1,2,2,2)</f>
        <v>Q1</v>
      </c>
      <c r="J54" s="39">
        <v>43784</v>
      </c>
      <c r="K54" s="91" t="str">
        <f t="shared" si="3"/>
        <v>FY20</v>
      </c>
      <c r="L54" s="28" t="str">
        <f>"Q"&amp;CHOOSE(MONTH(FY20_Published36[[#This Row],[LNTP (6010)]]),3,3,3,4,4,4,1,1,1,2,2,2)</f>
        <v>Q2</v>
      </c>
      <c r="M54" s="39" t="s">
        <v>564</v>
      </c>
      <c r="N54" s="37" t="s">
        <v>590</v>
      </c>
      <c r="O54" s="36" t="s">
        <v>566</v>
      </c>
      <c r="P54" s="37" t="s">
        <v>601</v>
      </c>
    </row>
    <row r="55" spans="1:16" ht="16" x14ac:dyDescent="0.2">
      <c r="A55" s="34" t="s">
        <v>293</v>
      </c>
      <c r="B55" s="28" t="s">
        <v>209</v>
      </c>
      <c r="C55" s="95" t="s">
        <v>803</v>
      </c>
      <c r="D55" t="s">
        <v>803</v>
      </c>
      <c r="E55" s="85">
        <v>5000000</v>
      </c>
      <c r="F55" s="85">
        <v>5500000</v>
      </c>
      <c r="G55" s="78">
        <v>44012</v>
      </c>
      <c r="H55" s="91" t="str">
        <f t="shared" si="2"/>
        <v>FY20</v>
      </c>
      <c r="I55" s="28" t="str">
        <f>"Q"&amp;CHOOSE(MONTH(FY20_Published36[[#This Row],[Contract Bid - Start (5010)]]),3,3,3,4,4,4,1,1,1,2,2,2)</f>
        <v>Q4</v>
      </c>
      <c r="J55" s="78">
        <v>43786</v>
      </c>
      <c r="K55" s="91" t="str">
        <f t="shared" si="3"/>
        <v>FY20</v>
      </c>
      <c r="L55" s="28" t="str">
        <f>"Q"&amp;CHOOSE(MONTH(FY20_Published36[[#This Row],[LNTP (6010)]]),3,3,3,4,4,4,1,1,1,2,2,2)</f>
        <v>Q2</v>
      </c>
      <c r="M55" s="39" t="s">
        <v>803</v>
      </c>
      <c r="N55" s="37" t="s">
        <v>590</v>
      </c>
      <c r="O55" s="70"/>
      <c r="P55" s="36" t="s">
        <v>576</v>
      </c>
    </row>
    <row r="56" spans="1:16" ht="16" x14ac:dyDescent="0.2">
      <c r="A56" s="34" t="s">
        <v>84</v>
      </c>
      <c r="B56" s="28" t="s">
        <v>199</v>
      </c>
      <c r="C56" s="95" t="s">
        <v>326</v>
      </c>
      <c r="D56" s="84" t="s">
        <v>0</v>
      </c>
      <c r="E56" s="85">
        <v>11000000</v>
      </c>
      <c r="F56" s="85">
        <v>12550000</v>
      </c>
      <c r="G56" s="39">
        <v>43759</v>
      </c>
      <c r="H56" s="91" t="str">
        <f t="shared" si="2"/>
        <v>FY20</v>
      </c>
      <c r="I56" s="28" t="str">
        <f>"Q"&amp;CHOOSE(MONTH(FY20_Published36[[#This Row],[Contract Bid - Start (5010)]]),3,3,3,4,4,4,1,1,1,2,2,2)</f>
        <v>Q2</v>
      </c>
      <c r="J56" s="78">
        <v>43808</v>
      </c>
      <c r="K56" s="91" t="str">
        <f t="shared" si="3"/>
        <v>FY20</v>
      </c>
      <c r="L56" s="28" t="str">
        <f>"Q"&amp;CHOOSE(MONTH(FY20_Published36[[#This Row],[LNTP (6010)]]),3,3,3,4,4,4,1,1,1,2,2,2)</f>
        <v>Q2</v>
      </c>
      <c r="M56" s="86" t="s">
        <v>326</v>
      </c>
      <c r="N56" s="37" t="s">
        <v>590</v>
      </c>
      <c r="O56" s="70"/>
      <c r="P56" s="36" t="s">
        <v>576</v>
      </c>
    </row>
    <row r="57" spans="1:16" ht="16" x14ac:dyDescent="0.2">
      <c r="A57" s="34" t="s">
        <v>113</v>
      </c>
      <c r="B57" s="28" t="s">
        <v>606</v>
      </c>
      <c r="C57" s="95" t="s">
        <v>326</v>
      </c>
      <c r="D57" s="84" t="s">
        <v>240</v>
      </c>
      <c r="E57" s="102">
        <v>125000</v>
      </c>
      <c r="F57" s="85">
        <v>131999.99985600001</v>
      </c>
      <c r="G57" s="39">
        <v>43927.333333333336</v>
      </c>
      <c r="H57" s="91" t="str">
        <f t="shared" si="2"/>
        <v>FY20</v>
      </c>
      <c r="I57" s="28" t="str">
        <f>"Q"&amp;CHOOSE(MONTH(FY20_Published36[[#This Row],[Contract Bid - Start (5010)]]),3,3,3,4,4,4,1,1,1,2,2,2)</f>
        <v>Q4</v>
      </c>
      <c r="J57" s="39">
        <v>43818</v>
      </c>
      <c r="K57" s="91" t="str">
        <f t="shared" si="3"/>
        <v>FY20</v>
      </c>
      <c r="L57" s="28" t="str">
        <f>"Q"&amp;CHOOSE(MONTH(FY20_Published36[[#This Row],[LNTP (6010)]]),3,3,3,4,4,4,1,1,1,2,2,2)</f>
        <v>Q2</v>
      </c>
      <c r="M57" s="39" t="s">
        <v>564</v>
      </c>
      <c r="N57" s="37" t="s">
        <v>590</v>
      </c>
      <c r="O57" s="36" t="s">
        <v>566</v>
      </c>
      <c r="P57" s="37" t="s">
        <v>601</v>
      </c>
    </row>
    <row r="58" spans="1:16" ht="16" x14ac:dyDescent="0.2">
      <c r="A58" s="34" t="s">
        <v>83</v>
      </c>
      <c r="B58" s="28" t="s">
        <v>193</v>
      </c>
      <c r="C58" s="95" t="s">
        <v>326</v>
      </c>
      <c r="D58" s="84" t="s">
        <v>0</v>
      </c>
      <c r="E58" s="85">
        <v>11000000</v>
      </c>
      <c r="F58" s="85">
        <v>12550000</v>
      </c>
      <c r="G58" s="39">
        <v>43768</v>
      </c>
      <c r="H58" s="91" t="str">
        <f t="shared" si="2"/>
        <v>FY20</v>
      </c>
      <c r="I58" s="28" t="str">
        <f>"Q"&amp;CHOOSE(MONTH(FY20_Published36[[#This Row],[Contract Bid - Start (5010)]]),3,3,3,4,4,4,1,1,1,2,2,2)</f>
        <v>Q2</v>
      </c>
      <c r="J58" s="78">
        <v>43818</v>
      </c>
      <c r="K58" s="91" t="str">
        <f t="shared" si="3"/>
        <v>FY20</v>
      </c>
      <c r="L58" s="28" t="str">
        <f>"Q"&amp;CHOOSE(MONTH(FY20_Published36[[#This Row],[LNTP (6010)]]),3,3,3,4,4,4,1,1,1,2,2,2)</f>
        <v>Q2</v>
      </c>
      <c r="M58" s="86" t="s">
        <v>326</v>
      </c>
      <c r="N58" s="37" t="s">
        <v>590</v>
      </c>
      <c r="O58" s="70"/>
      <c r="P58" s="36" t="s">
        <v>576</v>
      </c>
    </row>
    <row r="59" spans="1:16" ht="16" x14ac:dyDescent="0.2">
      <c r="A59" s="34" t="s">
        <v>5</v>
      </c>
      <c r="B59" s="28" t="s">
        <v>234</v>
      </c>
      <c r="C59" s="95" t="s">
        <v>326</v>
      </c>
      <c r="D59" s="84" t="s">
        <v>240</v>
      </c>
      <c r="E59" s="85">
        <v>68601.993056000007</v>
      </c>
      <c r="F59" s="85">
        <v>79999.992853267002</v>
      </c>
      <c r="G59" s="39">
        <v>43829.333333333336</v>
      </c>
      <c r="H59" s="91" t="str">
        <f t="shared" si="2"/>
        <v>FY20</v>
      </c>
      <c r="I59" s="28" t="str">
        <f>"Q"&amp;CHOOSE(MONTH(FY20_Published36[[#This Row],[Contract Bid - Start (5010)]]),3,3,3,4,4,4,1,1,1,2,2,2)</f>
        <v>Q2</v>
      </c>
      <c r="J59" s="47">
        <v>43864</v>
      </c>
      <c r="K59" s="91" t="str">
        <f t="shared" si="3"/>
        <v>FY20</v>
      </c>
      <c r="L59" s="28" t="str">
        <f>"Q"&amp;CHOOSE(MONTH(FY20_Published36[[#This Row],[LNTP (6010)]]),3,3,3,4,4,4,1,1,1,2,2,2)</f>
        <v>Q3</v>
      </c>
      <c r="M59" s="39" t="s">
        <v>564</v>
      </c>
      <c r="N59" s="37" t="s">
        <v>590</v>
      </c>
      <c r="O59" s="36" t="s">
        <v>566</v>
      </c>
      <c r="P59" s="37" t="s">
        <v>601</v>
      </c>
    </row>
    <row r="60" spans="1:16" ht="16" x14ac:dyDescent="0.2">
      <c r="A60" s="34" t="s">
        <v>134</v>
      </c>
      <c r="B60" s="28" t="s">
        <v>228</v>
      </c>
      <c r="C60" s="95" t="s">
        <v>326</v>
      </c>
      <c r="D60" s="84" t="s">
        <v>240</v>
      </c>
      <c r="E60" s="85">
        <v>84999.999742424203</v>
      </c>
      <c r="F60" s="85">
        <v>125999.999727424</v>
      </c>
      <c r="G60" s="39">
        <v>43829.333333333336</v>
      </c>
      <c r="H60" s="91" t="str">
        <f t="shared" si="2"/>
        <v>FY20</v>
      </c>
      <c r="I60" s="28" t="str">
        <f>"Q"&amp;CHOOSE(MONTH(FY20_Published36[[#This Row],[Contract Bid - Start (5010)]]),3,3,3,4,4,4,1,1,1,2,2,2)</f>
        <v>Q2</v>
      </c>
      <c r="J60" s="47">
        <v>43864</v>
      </c>
      <c r="K60" s="91" t="str">
        <f t="shared" si="3"/>
        <v>FY20</v>
      </c>
      <c r="L60" s="28" t="str">
        <f>"Q"&amp;CHOOSE(MONTH(FY20_Published36[[#This Row],[LNTP (6010)]]),3,3,3,4,4,4,1,1,1,2,2,2)</f>
        <v>Q3</v>
      </c>
      <c r="M60" s="39" t="s">
        <v>564</v>
      </c>
      <c r="N60" s="37" t="s">
        <v>590</v>
      </c>
      <c r="O60" s="36" t="s">
        <v>566</v>
      </c>
      <c r="P60" s="37" t="s">
        <v>601</v>
      </c>
    </row>
    <row r="61" spans="1:16" ht="16" x14ac:dyDescent="0.2">
      <c r="A61" s="34" t="s">
        <v>114</v>
      </c>
      <c r="B61" s="28" t="s">
        <v>607</v>
      </c>
      <c r="C61" s="95" t="s">
        <v>326</v>
      </c>
      <c r="D61" s="84" t="s">
        <v>240</v>
      </c>
      <c r="E61" s="85">
        <v>54000</v>
      </c>
      <c r="F61" s="85">
        <v>60000</v>
      </c>
      <c r="G61" s="39">
        <v>43829.333333333336</v>
      </c>
      <c r="H61" s="91" t="str">
        <f t="shared" si="2"/>
        <v>FY20</v>
      </c>
      <c r="I61" s="28" t="str">
        <f>"Q"&amp;CHOOSE(MONTH(FY20_Published36[[#This Row],[Contract Bid - Start (5010)]]),3,3,3,4,4,4,1,1,1,2,2,2)</f>
        <v>Q2</v>
      </c>
      <c r="J61" s="47">
        <v>43864</v>
      </c>
      <c r="K61" s="91" t="str">
        <f t="shared" si="3"/>
        <v>FY20</v>
      </c>
      <c r="L61" s="28" t="str">
        <f>"Q"&amp;CHOOSE(MONTH(FY20_Published36[[#This Row],[LNTP (6010)]]),3,3,3,4,4,4,1,1,1,2,2,2)</f>
        <v>Q3</v>
      </c>
      <c r="M61" s="39" t="s">
        <v>564</v>
      </c>
      <c r="N61" s="37" t="s">
        <v>590</v>
      </c>
      <c r="O61" s="36" t="s">
        <v>566</v>
      </c>
      <c r="P61" s="37" t="s">
        <v>601</v>
      </c>
    </row>
    <row r="62" spans="1:16" ht="16" x14ac:dyDescent="0.2">
      <c r="A62" s="34" t="s">
        <v>1</v>
      </c>
      <c r="B62" s="28" t="s">
        <v>207</v>
      </c>
      <c r="C62" s="95" t="s">
        <v>263</v>
      </c>
      <c r="D62" s="84" t="s">
        <v>0</v>
      </c>
      <c r="E62" s="85">
        <v>10436000</v>
      </c>
      <c r="F62" s="85">
        <v>13438691.127123101</v>
      </c>
      <c r="G62" s="39">
        <v>43549.333333333336</v>
      </c>
      <c r="H62" s="91" t="str">
        <f t="shared" si="2"/>
        <v>FY19</v>
      </c>
      <c r="I62" s="28" t="str">
        <f>"Q"&amp;CHOOSE(MONTH(FY20_Published36[[#This Row],[Contract Bid - Start (5010)]]),3,3,3,4,4,4,1,1,1,2,2,2)</f>
        <v>Q3</v>
      </c>
      <c r="J62" s="39">
        <v>43864.333333333336</v>
      </c>
      <c r="K62" s="91" t="str">
        <f t="shared" si="3"/>
        <v>FY20</v>
      </c>
      <c r="L62" s="28" t="str">
        <f>"Q"&amp;CHOOSE(MONTH(FY20_Published36[[#This Row],[LNTP (6010)]]),3,3,3,4,4,4,1,1,1,2,2,2)</f>
        <v>Q3</v>
      </c>
      <c r="M62" s="39" t="s">
        <v>564</v>
      </c>
      <c r="N62" s="37" t="s">
        <v>590</v>
      </c>
      <c r="O62" s="36" t="s">
        <v>566</v>
      </c>
      <c r="P62" s="37" t="s">
        <v>599</v>
      </c>
    </row>
    <row r="63" spans="1:16" ht="16" x14ac:dyDescent="0.2">
      <c r="A63" s="34" t="s">
        <v>9</v>
      </c>
      <c r="B63" s="28" t="s">
        <v>208</v>
      </c>
      <c r="C63" s="95" t="s">
        <v>263</v>
      </c>
      <c r="D63" s="84" t="s">
        <v>0</v>
      </c>
      <c r="E63" s="85">
        <v>6403000</v>
      </c>
      <c r="F63" s="85">
        <v>8586546.6182295699</v>
      </c>
      <c r="G63" s="39">
        <v>43549.333333333336</v>
      </c>
      <c r="H63" s="91" t="str">
        <f t="shared" si="2"/>
        <v>FY19</v>
      </c>
      <c r="I63" s="28" t="str">
        <f>"Q"&amp;CHOOSE(MONTH(FY20_Published36[[#This Row],[Contract Bid - Start (5010)]]),3,3,3,4,4,4,1,1,1,2,2,2)</f>
        <v>Q3</v>
      </c>
      <c r="J63" s="39">
        <v>43864.333333333336</v>
      </c>
      <c r="K63" s="91" t="str">
        <f t="shared" si="3"/>
        <v>FY20</v>
      </c>
      <c r="L63" s="28" t="str">
        <f>"Q"&amp;CHOOSE(MONTH(FY20_Published36[[#This Row],[LNTP (6010)]]),3,3,3,4,4,4,1,1,1,2,2,2)</f>
        <v>Q3</v>
      </c>
      <c r="M63" s="39" t="s">
        <v>564</v>
      </c>
      <c r="N63" s="37" t="s">
        <v>590</v>
      </c>
      <c r="O63" s="36" t="s">
        <v>566</v>
      </c>
      <c r="P63" s="37" t="s">
        <v>599</v>
      </c>
    </row>
    <row r="64" spans="1:16" ht="16" x14ac:dyDescent="0.2">
      <c r="A64" s="76" t="s">
        <v>615</v>
      </c>
      <c r="B64" s="28" t="s">
        <v>617</v>
      </c>
      <c r="C64" s="95" t="s">
        <v>263</v>
      </c>
      <c r="D64" s="84" t="s">
        <v>0</v>
      </c>
      <c r="E64" s="43">
        <v>0</v>
      </c>
      <c r="F64" s="85">
        <v>0</v>
      </c>
      <c r="G64" s="39">
        <v>43782</v>
      </c>
      <c r="H64" s="91" t="str">
        <f t="shared" si="2"/>
        <v>FY20</v>
      </c>
      <c r="I64" s="28" t="str">
        <f>"Q"&amp;CHOOSE(MONTH(FY20_Published36[[#This Row],[Contract Bid - Start (5010)]]),3,3,3,4,4,4,1,1,1,2,2,2)</f>
        <v>Q2</v>
      </c>
      <c r="J64" s="47">
        <v>43872</v>
      </c>
      <c r="K64" s="91" t="str">
        <f t="shared" si="3"/>
        <v>FY20</v>
      </c>
      <c r="L64" s="28" t="str">
        <f>"Q"&amp;CHOOSE(MONTH(FY20_Published36[[#This Row],[LNTP (6010)]]),3,3,3,4,4,4,1,1,1,2,2,2)</f>
        <v>Q3</v>
      </c>
      <c r="M64" s="39" t="s">
        <v>564</v>
      </c>
      <c r="N64" s="37" t="s">
        <v>590</v>
      </c>
      <c r="O64" s="36" t="s">
        <v>603</v>
      </c>
      <c r="P64" s="37" t="s">
        <v>596</v>
      </c>
    </row>
    <row r="65" spans="1:16" ht="16" x14ac:dyDescent="0.2">
      <c r="A65" s="34" t="s">
        <v>62</v>
      </c>
      <c r="B65" s="28" t="s">
        <v>612</v>
      </c>
      <c r="C65" s="95" t="s">
        <v>326</v>
      </c>
      <c r="D65" s="84" t="s">
        <v>240</v>
      </c>
      <c r="E65" s="85">
        <v>4975999.9929318205</v>
      </c>
      <c r="F65" s="85">
        <v>6535999.9925590204</v>
      </c>
      <c r="G65" s="39">
        <v>43782</v>
      </c>
      <c r="H65" s="91" t="str">
        <f t="shared" si="2"/>
        <v>FY20</v>
      </c>
      <c r="I65" s="28" t="str">
        <f>"Q"&amp;CHOOSE(MONTH(FY20_Published36[[#This Row],[Contract Bid - Start (5010)]]),3,3,3,4,4,4,1,1,1,2,2,2)</f>
        <v>Q2</v>
      </c>
      <c r="J65" s="47">
        <v>43872</v>
      </c>
      <c r="K65" s="91" t="str">
        <f t="shared" si="3"/>
        <v>FY20</v>
      </c>
      <c r="L65" s="28" t="str">
        <f>"Q"&amp;CHOOSE(MONTH(FY20_Published36[[#This Row],[LNTP (6010)]]),3,3,3,4,4,4,1,1,1,2,2,2)</f>
        <v>Q3</v>
      </c>
      <c r="M65" s="39" t="s">
        <v>564</v>
      </c>
      <c r="N65" s="37" t="s">
        <v>590</v>
      </c>
      <c r="O65" s="36" t="s">
        <v>566</v>
      </c>
      <c r="P65" s="37" t="s">
        <v>656</v>
      </c>
    </row>
    <row r="66" spans="1:16" ht="16" x14ac:dyDescent="0.2">
      <c r="A66" s="76" t="s">
        <v>616</v>
      </c>
      <c r="B66" s="28" t="s">
        <v>618</v>
      </c>
      <c r="C66" s="95" t="s">
        <v>264</v>
      </c>
      <c r="D66" s="84" t="s">
        <v>0</v>
      </c>
      <c r="E66" s="43">
        <v>0</v>
      </c>
      <c r="F66" s="85">
        <v>0</v>
      </c>
      <c r="G66" s="39">
        <v>43782</v>
      </c>
      <c r="H66" s="91" t="str">
        <f t="shared" ref="H66:H97" si="4">"FY"&amp;RIGHT(YEAR(DATE(YEAR(G66),MONTH(G66)+(7-1),1)),2)</f>
        <v>FY20</v>
      </c>
      <c r="I66" s="28" t="str">
        <f>"Q"&amp;CHOOSE(MONTH(FY20_Published36[[#This Row],[Contract Bid - Start (5010)]]),3,3,3,4,4,4,1,1,1,2,2,2)</f>
        <v>Q2</v>
      </c>
      <c r="J66" s="47">
        <v>43872</v>
      </c>
      <c r="K66" s="91" t="str">
        <f t="shared" ref="K66:K97" si="5">"FY"&amp;RIGHT(YEAR(DATE(YEAR(J66),MONTH(J66)+(7-1),1)),2)</f>
        <v>FY20</v>
      </c>
      <c r="L66" s="28" t="str">
        <f>"Q"&amp;CHOOSE(MONTH(FY20_Published36[[#This Row],[LNTP (6010)]]),3,3,3,4,4,4,1,1,1,2,2,2)</f>
        <v>Q3</v>
      </c>
      <c r="M66" s="39" t="s">
        <v>564</v>
      </c>
      <c r="N66" s="37" t="s">
        <v>590</v>
      </c>
      <c r="O66" s="36" t="s">
        <v>566</v>
      </c>
      <c r="P66" s="37" t="s">
        <v>596</v>
      </c>
    </row>
    <row r="67" spans="1:16" ht="16" x14ac:dyDescent="0.2">
      <c r="A67" s="34" t="s">
        <v>379</v>
      </c>
      <c r="B67" s="28" t="s">
        <v>630</v>
      </c>
      <c r="C67" s="95" t="s">
        <v>263</v>
      </c>
      <c r="D67" s="84" t="s">
        <v>0</v>
      </c>
      <c r="E67" s="85">
        <v>3946999.9959633001</v>
      </c>
      <c r="F67" s="85">
        <v>4812999.9959632996</v>
      </c>
      <c r="G67" s="39">
        <v>43713</v>
      </c>
      <c r="H67" s="91" t="str">
        <f t="shared" si="4"/>
        <v>FY20</v>
      </c>
      <c r="I67" s="28" t="str">
        <f>"Q"&amp;CHOOSE(MONTH(FY20_Published36[[#This Row],[Contract Bid - Start (5010)]]),3,3,3,4,4,4,1,1,1,2,2,2)</f>
        <v>Q1</v>
      </c>
      <c r="J67" s="47">
        <v>43887</v>
      </c>
      <c r="K67" s="91" t="str">
        <f t="shared" si="5"/>
        <v>FY20</v>
      </c>
      <c r="L67" s="28" t="str">
        <f>"Q"&amp;CHOOSE(MONTH(FY20_Published36[[#This Row],[LNTP (6010)]]),3,3,3,4,4,4,1,1,1,2,2,2)</f>
        <v>Q3</v>
      </c>
      <c r="M67" s="39" t="s">
        <v>564</v>
      </c>
      <c r="N67" s="37" t="s">
        <v>590</v>
      </c>
      <c r="O67" s="36" t="s">
        <v>566</v>
      </c>
      <c r="P67" s="37" t="s">
        <v>657</v>
      </c>
    </row>
    <row r="68" spans="1:16" ht="16" x14ac:dyDescent="0.2">
      <c r="A68" s="34" t="s">
        <v>249</v>
      </c>
      <c r="B68" s="28" t="s">
        <v>552</v>
      </c>
      <c r="C68" s="95" t="s">
        <v>803</v>
      </c>
      <c r="D68" t="s">
        <v>803</v>
      </c>
      <c r="E68" s="85">
        <v>5000000</v>
      </c>
      <c r="F68" s="85">
        <v>12550000</v>
      </c>
      <c r="G68" s="39">
        <v>43829</v>
      </c>
      <c r="H68" s="91" t="str">
        <f t="shared" si="4"/>
        <v>FY20</v>
      </c>
      <c r="I68" s="28" t="str">
        <f>"Q"&amp;CHOOSE(MONTH(FY20_Published36[[#This Row],[Contract Bid - Start (5010)]]),3,3,3,4,4,4,1,1,1,2,2,2)</f>
        <v>Q2</v>
      </c>
      <c r="J68" s="47">
        <v>43889</v>
      </c>
      <c r="K68" s="91" t="str">
        <f t="shared" si="5"/>
        <v>FY20</v>
      </c>
      <c r="L68" s="28" t="str">
        <f>"Q"&amp;CHOOSE(MONTH(FY20_Published36[[#This Row],[LNTP (6010)]]),3,3,3,4,4,4,1,1,1,2,2,2)</f>
        <v>Q3</v>
      </c>
      <c r="M68" s="39" t="s">
        <v>326</v>
      </c>
      <c r="N68" s="37" t="s">
        <v>590</v>
      </c>
      <c r="O68" s="36" t="s">
        <v>566</v>
      </c>
      <c r="P68" s="36" t="s">
        <v>576</v>
      </c>
    </row>
    <row r="69" spans="1:16" ht="16" x14ac:dyDescent="0.2">
      <c r="A69" s="34" t="s">
        <v>297</v>
      </c>
      <c r="B69" s="28" t="s">
        <v>313</v>
      </c>
      <c r="C69" s="95" t="s">
        <v>316</v>
      </c>
      <c r="D69" s="84" t="s">
        <v>248</v>
      </c>
      <c r="E69" s="85">
        <v>19633</v>
      </c>
      <c r="F69" s="85">
        <v>30000</v>
      </c>
      <c r="G69" s="39">
        <v>43864.333333333336</v>
      </c>
      <c r="H69" s="91" t="str">
        <f t="shared" si="4"/>
        <v>FY20</v>
      </c>
      <c r="I69" s="28" t="str">
        <f>"Q"&amp;CHOOSE(MONTH(FY20_Published36[[#This Row],[Contract Bid - Start (5010)]]),3,3,3,4,4,4,1,1,1,2,2,2)</f>
        <v>Q3</v>
      </c>
      <c r="J69" s="47">
        <v>43891</v>
      </c>
      <c r="K69" s="91" t="str">
        <f t="shared" si="5"/>
        <v>FY20</v>
      </c>
      <c r="L69" s="28" t="str">
        <f>"Q"&amp;CHOOSE(MONTH(FY20_Published36[[#This Row],[LNTP (6010)]]),3,3,3,4,4,4,1,1,1,2,2,2)</f>
        <v>Q3</v>
      </c>
      <c r="M69" s="39" t="s">
        <v>564</v>
      </c>
      <c r="N69" s="37" t="s">
        <v>590</v>
      </c>
      <c r="O69" s="36" t="s">
        <v>566</v>
      </c>
      <c r="P69" s="37" t="s">
        <v>578</v>
      </c>
    </row>
    <row r="70" spans="1:16" ht="16" x14ac:dyDescent="0.2">
      <c r="A70" s="34" t="s">
        <v>372</v>
      </c>
      <c r="B70" s="28" t="s">
        <v>610</v>
      </c>
      <c r="C70" s="95" t="s">
        <v>326</v>
      </c>
      <c r="D70" s="84" t="s">
        <v>240</v>
      </c>
      <c r="E70" s="85">
        <v>824799.99938499997</v>
      </c>
      <c r="F70" s="85">
        <v>1296999.9993835101</v>
      </c>
      <c r="G70" s="39">
        <v>43773</v>
      </c>
      <c r="H70" s="91" t="str">
        <f t="shared" si="4"/>
        <v>FY20</v>
      </c>
      <c r="I70" s="28" t="str">
        <f>"Q"&amp;CHOOSE(MONTH(FY20_Published36[[#This Row],[Contract Bid - Start (5010)]]),3,3,3,4,4,4,1,1,1,2,2,2)</f>
        <v>Q2</v>
      </c>
      <c r="J70" s="78">
        <v>43892</v>
      </c>
      <c r="K70" s="91" t="str">
        <f t="shared" si="5"/>
        <v>FY20</v>
      </c>
      <c r="L70" s="28" t="str">
        <f>"Q"&amp;CHOOSE(MONTH(FY20_Published36[[#This Row],[LNTP (6010)]]),3,3,3,4,4,4,1,1,1,2,2,2)</f>
        <v>Q3</v>
      </c>
      <c r="M70" s="39" t="s">
        <v>564</v>
      </c>
      <c r="N70" s="37" t="s">
        <v>590</v>
      </c>
      <c r="O70" s="36" t="s">
        <v>566</v>
      </c>
      <c r="P70" s="37" t="s">
        <v>601</v>
      </c>
    </row>
    <row r="71" spans="1:16" ht="16" x14ac:dyDescent="0.2">
      <c r="A71" s="34" t="s">
        <v>51</v>
      </c>
      <c r="B71" s="28" t="s">
        <v>163</v>
      </c>
      <c r="C71" s="95" t="s">
        <v>326</v>
      </c>
      <c r="D71" s="84" t="s">
        <v>0</v>
      </c>
      <c r="E71" s="85">
        <v>9990149.3778626397</v>
      </c>
      <c r="F71" s="85">
        <v>16404743.3194301</v>
      </c>
      <c r="G71" s="39">
        <v>43705.333333333336</v>
      </c>
      <c r="H71" s="91" t="str">
        <f t="shared" si="4"/>
        <v>FY20</v>
      </c>
      <c r="I71" s="28" t="str">
        <f>"Q"&amp;CHOOSE(MONTH(FY20_Published36[[#This Row],[Contract Bid - Start (5010)]]),3,3,3,4,4,4,1,1,1,2,2,2)</f>
        <v>Q1</v>
      </c>
      <c r="J71" s="47">
        <v>43892.333333333336</v>
      </c>
      <c r="K71" s="91" t="str">
        <f t="shared" si="5"/>
        <v>FY20</v>
      </c>
      <c r="L71" s="28" t="str">
        <f>"Q"&amp;CHOOSE(MONTH(FY20_Published36[[#This Row],[LNTP (6010)]]),3,3,3,4,4,4,1,1,1,2,2,2)</f>
        <v>Q3</v>
      </c>
      <c r="M71" s="39" t="s">
        <v>564</v>
      </c>
      <c r="N71" s="37" t="s">
        <v>590</v>
      </c>
      <c r="O71" s="36" t="s">
        <v>566</v>
      </c>
      <c r="P71" s="37" t="s">
        <v>600</v>
      </c>
    </row>
    <row r="72" spans="1:16" ht="16" x14ac:dyDescent="0.2">
      <c r="A72" s="34" t="s">
        <v>110</v>
      </c>
      <c r="B72" s="28" t="s">
        <v>182</v>
      </c>
      <c r="C72" s="95" t="s">
        <v>264</v>
      </c>
      <c r="D72" s="84" t="s">
        <v>0</v>
      </c>
      <c r="E72" s="85">
        <v>1062131.9990000001</v>
      </c>
      <c r="F72" s="85">
        <v>1459701.99899342</v>
      </c>
      <c r="G72" s="39">
        <v>43711.333333333336</v>
      </c>
      <c r="H72" s="91" t="str">
        <f t="shared" si="4"/>
        <v>FY20</v>
      </c>
      <c r="I72" s="28" t="str">
        <f>"Q"&amp;CHOOSE(MONTH(FY20_Published36[[#This Row],[Contract Bid - Start (5010)]]),3,3,3,4,4,4,1,1,1,2,2,2)</f>
        <v>Q1</v>
      </c>
      <c r="J72" s="47">
        <v>43893.333333333336</v>
      </c>
      <c r="K72" s="91" t="str">
        <f t="shared" si="5"/>
        <v>FY20</v>
      </c>
      <c r="L72" s="28" t="str">
        <f>"Q"&amp;CHOOSE(MONTH(FY20_Published36[[#This Row],[LNTP (6010)]]),3,3,3,4,4,4,1,1,1,2,2,2)</f>
        <v>Q3</v>
      </c>
      <c r="M72" s="39" t="s">
        <v>564</v>
      </c>
      <c r="N72" s="37" t="s">
        <v>590</v>
      </c>
      <c r="O72" s="36" t="s">
        <v>566</v>
      </c>
      <c r="P72" s="37" t="s">
        <v>600</v>
      </c>
    </row>
    <row r="73" spans="1:16" ht="16" x14ac:dyDescent="0.2">
      <c r="A73" s="34" t="s">
        <v>109</v>
      </c>
      <c r="B73" s="28" t="s">
        <v>181</v>
      </c>
      <c r="C73" s="95" t="s">
        <v>263</v>
      </c>
      <c r="D73" s="84" t="s">
        <v>0</v>
      </c>
      <c r="E73" s="85">
        <v>326133.99900000001</v>
      </c>
      <c r="F73" s="85">
        <v>470551.99899671</v>
      </c>
      <c r="G73" s="39">
        <v>43711.333333333336</v>
      </c>
      <c r="H73" s="91" t="str">
        <f t="shared" si="4"/>
        <v>FY20</v>
      </c>
      <c r="I73" s="28" t="str">
        <f>"Q"&amp;CHOOSE(MONTH(FY20_Published36[[#This Row],[Contract Bid - Start (5010)]]),3,3,3,4,4,4,1,1,1,2,2,2)</f>
        <v>Q1</v>
      </c>
      <c r="J73" s="47">
        <v>43893.333333333336</v>
      </c>
      <c r="K73" s="91" t="str">
        <f t="shared" si="5"/>
        <v>FY20</v>
      </c>
      <c r="L73" s="28" t="str">
        <f>"Q"&amp;CHOOSE(MONTH(FY20_Published36[[#This Row],[LNTP (6010)]]),3,3,3,4,4,4,1,1,1,2,2,2)</f>
        <v>Q3</v>
      </c>
      <c r="M73" s="39" t="s">
        <v>564</v>
      </c>
      <c r="N73" s="37" t="s">
        <v>590</v>
      </c>
      <c r="O73" s="36" t="s">
        <v>566</v>
      </c>
      <c r="P73" s="37" t="s">
        <v>600</v>
      </c>
    </row>
    <row r="74" spans="1:16" ht="32" x14ac:dyDescent="0.2">
      <c r="A74" s="34" t="s">
        <v>43</v>
      </c>
      <c r="B74" s="28" t="s">
        <v>180</v>
      </c>
      <c r="C74" s="95" t="s">
        <v>262</v>
      </c>
      <c r="D74" s="84" t="s">
        <v>0</v>
      </c>
      <c r="E74" s="85">
        <v>5505836</v>
      </c>
      <c r="F74" s="85">
        <v>9115587.8536268398</v>
      </c>
      <c r="G74" s="39">
        <v>43586.333333333336</v>
      </c>
      <c r="H74" s="91" t="str">
        <f t="shared" si="4"/>
        <v>FY19</v>
      </c>
      <c r="I74" s="28" t="str">
        <f>"Q"&amp;CHOOSE(MONTH(FY20_Published36[[#This Row],[Contract Bid - Start (5010)]]),3,3,3,4,4,4,1,1,1,2,2,2)</f>
        <v>Q4</v>
      </c>
      <c r="J74" s="47">
        <v>43893.333333333336</v>
      </c>
      <c r="K74" s="91" t="str">
        <f t="shared" si="5"/>
        <v>FY20</v>
      </c>
      <c r="L74" s="28" t="str">
        <f>"Q"&amp;CHOOSE(MONTH(FY20_Published36[[#This Row],[LNTP (6010)]]),3,3,3,4,4,4,1,1,1,2,2,2)</f>
        <v>Q3</v>
      </c>
      <c r="M74" s="39" t="s">
        <v>564</v>
      </c>
      <c r="N74" s="37" t="s">
        <v>590</v>
      </c>
      <c r="O74" s="36" t="s">
        <v>566</v>
      </c>
      <c r="P74" s="37" t="s">
        <v>600</v>
      </c>
    </row>
    <row r="75" spans="1:16" ht="16" x14ac:dyDescent="0.2">
      <c r="A75" s="34" t="s">
        <v>45</v>
      </c>
      <c r="B75" s="28" t="s">
        <v>183</v>
      </c>
      <c r="C75" s="95" t="s">
        <v>318</v>
      </c>
      <c r="D75" s="84" t="s">
        <v>0</v>
      </c>
      <c r="E75" s="85">
        <v>659999.99960400001</v>
      </c>
      <c r="F75" s="85">
        <v>1027937.99960343</v>
      </c>
      <c r="G75" s="39">
        <v>43740.333333333336</v>
      </c>
      <c r="H75" s="91" t="str">
        <f t="shared" si="4"/>
        <v>FY20</v>
      </c>
      <c r="I75" s="28" t="str">
        <f>"Q"&amp;CHOOSE(MONTH(FY20_Published36[[#This Row],[Contract Bid - Start (5010)]]),3,3,3,4,4,4,1,1,1,2,2,2)</f>
        <v>Q2</v>
      </c>
      <c r="J75" s="47">
        <v>43896.333333333336</v>
      </c>
      <c r="K75" s="91" t="str">
        <f t="shared" si="5"/>
        <v>FY20</v>
      </c>
      <c r="L75" s="28" t="str">
        <f>"Q"&amp;CHOOSE(MONTH(FY20_Published36[[#This Row],[LNTP (6010)]]),3,3,3,4,4,4,1,1,1,2,2,2)</f>
        <v>Q3</v>
      </c>
      <c r="M75" s="39" t="s">
        <v>563</v>
      </c>
      <c r="N75" s="37" t="s">
        <v>590</v>
      </c>
      <c r="O75" s="36" t="s">
        <v>566</v>
      </c>
      <c r="P75" s="37" t="s">
        <v>592</v>
      </c>
    </row>
    <row r="76" spans="1:16" ht="16" x14ac:dyDescent="0.2">
      <c r="A76" s="34" t="s">
        <v>301</v>
      </c>
      <c r="B76" s="28" t="s">
        <v>315</v>
      </c>
      <c r="C76" s="95" t="s">
        <v>320</v>
      </c>
      <c r="D76" s="84" t="s">
        <v>321</v>
      </c>
      <c r="E76" s="85">
        <v>5069999.9685045499</v>
      </c>
      <c r="F76" s="85">
        <v>15099999.9685045</v>
      </c>
      <c r="G76" s="39">
        <v>43678.333333333336</v>
      </c>
      <c r="H76" s="91" t="str">
        <f t="shared" si="4"/>
        <v>FY20</v>
      </c>
      <c r="I76" s="28" t="str">
        <f>"Q"&amp;CHOOSE(MONTH(FY20_Published36[[#This Row],[Contract Bid - Start (5010)]]),3,3,3,4,4,4,1,1,1,2,2,2)</f>
        <v>Q1</v>
      </c>
      <c r="J76" s="47">
        <v>43906.333333333336</v>
      </c>
      <c r="K76" s="91" t="str">
        <f t="shared" si="5"/>
        <v>FY20</v>
      </c>
      <c r="L76" s="28" t="str">
        <f>"Q"&amp;CHOOSE(MONTH(FY20_Published36[[#This Row],[LNTP (6010)]]),3,3,3,4,4,4,1,1,1,2,2,2)</f>
        <v>Q3</v>
      </c>
      <c r="M76" s="39" t="s">
        <v>563</v>
      </c>
      <c r="N76" s="37" t="s">
        <v>590</v>
      </c>
      <c r="O76" s="36" t="s">
        <v>566</v>
      </c>
      <c r="P76" s="37" t="s">
        <v>658</v>
      </c>
    </row>
    <row r="77" spans="1:16" ht="16" x14ac:dyDescent="0.2">
      <c r="A77" s="34" t="s">
        <v>74</v>
      </c>
      <c r="B77" s="28" t="s">
        <v>192</v>
      </c>
      <c r="C77" s="95" t="s">
        <v>326</v>
      </c>
      <c r="D77" s="84" t="s">
        <v>0</v>
      </c>
      <c r="E77" s="85">
        <v>3585000</v>
      </c>
      <c r="F77" s="85">
        <v>4024230.9991133702</v>
      </c>
      <c r="G77" s="39">
        <v>43542.333333333336</v>
      </c>
      <c r="H77" s="91" t="str">
        <f t="shared" si="4"/>
        <v>FY19</v>
      </c>
      <c r="I77" s="28" t="str">
        <f>"Q"&amp;CHOOSE(MONTH(FY20_Published36[[#This Row],[Contract Bid - Start (5010)]]),3,3,3,4,4,4,1,1,1,2,2,2)</f>
        <v>Q3</v>
      </c>
      <c r="J77" s="47">
        <v>43907.333333333336</v>
      </c>
      <c r="K77" s="91" t="str">
        <f t="shared" si="5"/>
        <v>FY20</v>
      </c>
      <c r="L77" s="28" t="str">
        <f>"Q"&amp;CHOOSE(MONTH(FY20_Published36[[#This Row],[LNTP (6010)]]),3,3,3,4,4,4,1,1,1,2,2,2)</f>
        <v>Q3</v>
      </c>
      <c r="M77" s="39" t="s">
        <v>565</v>
      </c>
      <c r="N77" s="37" t="s">
        <v>590</v>
      </c>
      <c r="O77" s="36" t="s">
        <v>566</v>
      </c>
      <c r="P77" s="37" t="s">
        <v>576</v>
      </c>
    </row>
    <row r="78" spans="1:16" ht="16" x14ac:dyDescent="0.2">
      <c r="A78" s="34" t="s">
        <v>122</v>
      </c>
      <c r="B78" s="28" t="s">
        <v>198</v>
      </c>
      <c r="C78" s="95" t="s">
        <v>264</v>
      </c>
      <c r="D78" s="84" t="s">
        <v>0</v>
      </c>
      <c r="E78" s="85">
        <v>7779750</v>
      </c>
      <c r="F78" s="85">
        <v>11312799.999846401</v>
      </c>
      <c r="G78" s="39">
        <v>43711.333333333336</v>
      </c>
      <c r="H78" s="91" t="str">
        <f t="shared" si="4"/>
        <v>FY20</v>
      </c>
      <c r="I78" s="28" t="str">
        <f>"Q"&amp;CHOOSE(MONTH(FY20_Published36[[#This Row],[Contract Bid - Start (5010)]]),3,3,3,4,4,4,1,1,1,2,2,2)</f>
        <v>Q1</v>
      </c>
      <c r="J78" s="47">
        <v>43928.333333333336</v>
      </c>
      <c r="K78" s="91" t="str">
        <f t="shared" si="5"/>
        <v>FY20</v>
      </c>
      <c r="L78" s="28" t="str">
        <f>"Q"&amp;CHOOSE(MONTH(FY20_Published36[[#This Row],[LNTP (6010)]]),3,3,3,4,4,4,1,1,1,2,2,2)</f>
        <v>Q4</v>
      </c>
      <c r="M78" s="39" t="s">
        <v>563</v>
      </c>
      <c r="N78" s="37" t="s">
        <v>590</v>
      </c>
      <c r="O78" s="36" t="s">
        <v>566</v>
      </c>
      <c r="P78" s="37" t="s">
        <v>595</v>
      </c>
    </row>
    <row r="79" spans="1:16" ht="32" x14ac:dyDescent="0.2">
      <c r="A79" s="34" t="s">
        <v>111</v>
      </c>
      <c r="B79" s="28" t="s">
        <v>155</v>
      </c>
      <c r="C79" s="95" t="s">
        <v>266</v>
      </c>
      <c r="D79" s="84" t="s">
        <v>0</v>
      </c>
      <c r="E79" s="85">
        <v>294600</v>
      </c>
      <c r="F79" s="85">
        <v>871499.999374673</v>
      </c>
      <c r="G79" s="39">
        <v>43816.333333333336</v>
      </c>
      <c r="H79" s="91" t="str">
        <f t="shared" si="4"/>
        <v>FY20</v>
      </c>
      <c r="I79" s="28" t="str">
        <f>"Q"&amp;CHOOSE(MONTH(FY20_Published36[[#This Row],[Contract Bid - Start (5010)]]),3,3,3,4,4,4,1,1,1,2,2,2)</f>
        <v>Q2</v>
      </c>
      <c r="J79" s="47">
        <v>43936</v>
      </c>
      <c r="K79" s="91" t="str">
        <f t="shared" si="5"/>
        <v>FY20</v>
      </c>
      <c r="L79" s="28" t="str">
        <f>"Q"&amp;CHOOSE(MONTH(FY20_Published36[[#This Row],[LNTP (6010)]]),3,3,3,4,4,4,1,1,1,2,2,2)</f>
        <v>Q4</v>
      </c>
      <c r="M79" s="39" t="s">
        <v>564</v>
      </c>
      <c r="N79" s="37" t="s">
        <v>590</v>
      </c>
      <c r="O79" s="36" t="s">
        <v>566</v>
      </c>
      <c r="P79" s="37" t="s">
        <v>572</v>
      </c>
    </row>
    <row r="80" spans="1:16" ht="16" x14ac:dyDescent="0.2">
      <c r="A80" s="34" t="s">
        <v>42</v>
      </c>
      <c r="B80" s="28" t="s">
        <v>218</v>
      </c>
      <c r="C80" s="95" t="s">
        <v>318</v>
      </c>
      <c r="D80" s="84" t="s">
        <v>0</v>
      </c>
      <c r="E80" s="85">
        <v>2241186.9999667602</v>
      </c>
      <c r="F80" s="85">
        <v>3293999.9990640702</v>
      </c>
      <c r="G80" s="39">
        <v>43781.333333333336</v>
      </c>
      <c r="H80" s="91" t="str">
        <f t="shared" si="4"/>
        <v>FY20</v>
      </c>
      <c r="I80" s="28" t="str">
        <f>"Q"&amp;CHOOSE(MONTH(FY20_Published36[[#This Row],[Contract Bid - Start (5010)]]),3,3,3,4,4,4,1,1,1,2,2,2)</f>
        <v>Q2</v>
      </c>
      <c r="J80" s="47">
        <v>43945.333333333336</v>
      </c>
      <c r="K80" s="91" t="str">
        <f t="shared" si="5"/>
        <v>FY20</v>
      </c>
      <c r="L80" s="28" t="str">
        <f>"Q"&amp;CHOOSE(MONTH(FY20_Published36[[#This Row],[LNTP (6010)]]),3,3,3,4,4,4,1,1,1,2,2,2)</f>
        <v>Q4</v>
      </c>
      <c r="M80" s="39" t="s">
        <v>563</v>
      </c>
      <c r="N80" s="37" t="s">
        <v>590</v>
      </c>
      <c r="O80" s="36" t="s">
        <v>566</v>
      </c>
      <c r="P80" s="37" t="s">
        <v>591</v>
      </c>
    </row>
    <row r="81" spans="1:16" ht="16" x14ac:dyDescent="0.2">
      <c r="A81" s="34" t="s">
        <v>8</v>
      </c>
      <c r="B81" s="28" t="s">
        <v>190</v>
      </c>
      <c r="C81" s="95" t="s">
        <v>264</v>
      </c>
      <c r="D81" s="84" t="s">
        <v>0</v>
      </c>
      <c r="E81" s="85">
        <v>3655000</v>
      </c>
      <c r="F81" s="85">
        <v>5189999.9988778196</v>
      </c>
      <c r="G81" s="39">
        <v>43832.291666666664</v>
      </c>
      <c r="H81" s="91" t="str">
        <f t="shared" si="4"/>
        <v>FY20</v>
      </c>
      <c r="I81" s="28" t="str">
        <f>"Q"&amp;CHOOSE(MONTH(FY20_Published36[[#This Row],[Contract Bid - Start (5010)]]),3,3,3,4,4,4,1,1,1,2,2,2)</f>
        <v>Q3</v>
      </c>
      <c r="J81" s="47">
        <v>43951.333333333336</v>
      </c>
      <c r="K81" s="91" t="str">
        <f t="shared" si="5"/>
        <v>FY20</v>
      </c>
      <c r="L81" s="28" t="str">
        <f>"Q"&amp;CHOOSE(MONTH(FY20_Published36[[#This Row],[LNTP (6010)]]),3,3,3,4,4,4,1,1,1,2,2,2)</f>
        <v>Q4</v>
      </c>
      <c r="M81" s="39" t="s">
        <v>563</v>
      </c>
      <c r="N81" s="37" t="s">
        <v>590</v>
      </c>
      <c r="O81" s="36" t="s">
        <v>566</v>
      </c>
      <c r="P81" s="37" t="s">
        <v>595</v>
      </c>
    </row>
    <row r="82" spans="1:16" ht="16" x14ac:dyDescent="0.2">
      <c r="A82" s="34" t="s">
        <v>285</v>
      </c>
      <c r="B82" s="28" t="s">
        <v>310</v>
      </c>
      <c r="C82" s="95" t="s">
        <v>318</v>
      </c>
      <c r="D82" s="84" t="s">
        <v>0</v>
      </c>
      <c r="E82" s="85">
        <v>550000</v>
      </c>
      <c r="F82" s="85">
        <v>1114999.99942916</v>
      </c>
      <c r="G82" s="39">
        <v>43864.333333333336</v>
      </c>
      <c r="H82" s="91" t="str">
        <f t="shared" si="4"/>
        <v>FY20</v>
      </c>
      <c r="I82" s="28" t="str">
        <f>"Q"&amp;CHOOSE(MONTH(FY20_Published36[[#This Row],[Contract Bid - Start (5010)]]),3,3,3,4,4,4,1,1,1,2,2,2)</f>
        <v>Q3</v>
      </c>
      <c r="J82" s="47">
        <v>43951.333333333336</v>
      </c>
      <c r="K82" s="91" t="str">
        <f t="shared" si="5"/>
        <v>FY20</v>
      </c>
      <c r="L82" s="28" t="str">
        <f>"Q"&amp;CHOOSE(MONTH(FY20_Published36[[#This Row],[LNTP (6010)]]),3,3,3,4,4,4,1,1,1,2,2,2)</f>
        <v>Q4</v>
      </c>
      <c r="M82" s="39" t="s">
        <v>563</v>
      </c>
      <c r="N82" s="37" t="s">
        <v>590</v>
      </c>
      <c r="O82" s="36" t="s">
        <v>566</v>
      </c>
      <c r="P82" s="37" t="s">
        <v>597</v>
      </c>
    </row>
    <row r="83" spans="1:16" ht="16" x14ac:dyDescent="0.2">
      <c r="A83" s="34" t="s">
        <v>28</v>
      </c>
      <c r="B83" s="28" t="s">
        <v>172</v>
      </c>
      <c r="C83" s="95" t="s">
        <v>318</v>
      </c>
      <c r="D83" s="84" t="s">
        <v>0</v>
      </c>
      <c r="E83" s="85">
        <v>887184</v>
      </c>
      <c r="F83" s="85">
        <v>1707221.0377780001</v>
      </c>
      <c r="G83" s="39">
        <v>43767.333333333336</v>
      </c>
      <c r="H83" s="91" t="str">
        <f t="shared" si="4"/>
        <v>FY20</v>
      </c>
      <c r="I83" s="28" t="str">
        <f>"Q"&amp;CHOOSE(MONTH(FY20_Published36[[#This Row],[Contract Bid - Start (5010)]]),3,3,3,4,4,4,1,1,1,2,2,2)</f>
        <v>Q2</v>
      </c>
      <c r="J83" s="47">
        <v>43951.333333333336</v>
      </c>
      <c r="K83" s="91" t="str">
        <f t="shared" si="5"/>
        <v>FY20</v>
      </c>
      <c r="L83" s="28" t="str">
        <f>"Q"&amp;CHOOSE(MONTH(FY20_Published36[[#This Row],[LNTP (6010)]]),3,3,3,4,4,4,1,1,1,2,2,2)</f>
        <v>Q4</v>
      </c>
      <c r="M83" s="39" t="s">
        <v>563</v>
      </c>
      <c r="N83" s="37" t="s">
        <v>590</v>
      </c>
      <c r="O83" s="36" t="s">
        <v>566</v>
      </c>
      <c r="P83" s="37" t="s">
        <v>658</v>
      </c>
    </row>
    <row r="84" spans="1:16" ht="16" x14ac:dyDescent="0.2">
      <c r="A84" s="34" t="s">
        <v>86</v>
      </c>
      <c r="B84" s="28" t="s">
        <v>149</v>
      </c>
      <c r="C84" s="95" t="s">
        <v>264</v>
      </c>
      <c r="D84" s="84" t="s">
        <v>248</v>
      </c>
      <c r="E84" s="85">
        <v>5384300</v>
      </c>
      <c r="F84" s="85">
        <v>6443300</v>
      </c>
      <c r="G84" s="39">
        <v>43770.333333333336</v>
      </c>
      <c r="H84" s="91" t="str">
        <f t="shared" si="4"/>
        <v>FY20</v>
      </c>
      <c r="I84" s="28" t="str">
        <f>"Q"&amp;CHOOSE(MONTH(FY20_Published36[[#This Row],[Contract Bid - Start (5010)]]),3,3,3,4,4,4,1,1,1,2,2,2)</f>
        <v>Q2</v>
      </c>
      <c r="J84" s="47">
        <v>43952.333333333336</v>
      </c>
      <c r="K84" s="91" t="str">
        <f t="shared" si="5"/>
        <v>FY20</v>
      </c>
      <c r="L84" s="28" t="str">
        <f>"Q"&amp;CHOOSE(MONTH(FY20_Published36[[#This Row],[LNTP (6010)]]),3,3,3,4,4,4,1,1,1,2,2,2)</f>
        <v>Q4</v>
      </c>
      <c r="M84" s="39" t="s">
        <v>564</v>
      </c>
      <c r="N84" s="37" t="s">
        <v>590</v>
      </c>
      <c r="O84" s="36" t="s">
        <v>566</v>
      </c>
      <c r="P84" s="37" t="s">
        <v>578</v>
      </c>
    </row>
    <row r="85" spans="1:16" ht="16" x14ac:dyDescent="0.2">
      <c r="A85" s="34" t="s">
        <v>333</v>
      </c>
      <c r="B85" s="28" t="s">
        <v>622</v>
      </c>
      <c r="C85" s="95" t="s">
        <v>263</v>
      </c>
      <c r="D85" s="84" t="s">
        <v>248</v>
      </c>
      <c r="E85" s="85">
        <v>4821300</v>
      </c>
      <c r="F85" s="85">
        <v>5523299.9924586704</v>
      </c>
      <c r="G85" s="39">
        <v>43864.333333333336</v>
      </c>
      <c r="H85" s="91" t="str">
        <f t="shared" si="4"/>
        <v>FY20</v>
      </c>
      <c r="I85" s="28" t="str">
        <f>"Q"&amp;CHOOSE(MONTH(FY20_Published36[[#This Row],[Contract Bid - Start (5010)]]),3,3,3,4,4,4,1,1,1,2,2,2)</f>
        <v>Q3</v>
      </c>
      <c r="J85" s="47">
        <v>43952.333333333336</v>
      </c>
      <c r="K85" s="91" t="str">
        <f t="shared" si="5"/>
        <v>FY20</v>
      </c>
      <c r="L85" s="28" t="str">
        <f>"Q"&amp;CHOOSE(MONTH(FY20_Published36[[#This Row],[LNTP (6010)]]),3,3,3,4,4,4,1,1,1,2,2,2)</f>
        <v>Q4</v>
      </c>
      <c r="M85" s="39" t="s">
        <v>564</v>
      </c>
      <c r="N85" s="37" t="s">
        <v>590</v>
      </c>
      <c r="O85" s="36" t="s">
        <v>566</v>
      </c>
      <c r="P85" s="37" t="s">
        <v>578</v>
      </c>
    </row>
    <row r="86" spans="1:16" ht="16" x14ac:dyDescent="0.2">
      <c r="A86" s="34" t="s">
        <v>61</v>
      </c>
      <c r="B86" s="28" t="s">
        <v>185</v>
      </c>
      <c r="C86" s="95" t="s">
        <v>318</v>
      </c>
      <c r="D86" s="84" t="s">
        <v>0</v>
      </c>
      <c r="E86" s="85">
        <v>607649</v>
      </c>
      <c r="F86" s="85">
        <v>1488290.99819719</v>
      </c>
      <c r="G86" s="39">
        <v>43647.333333333336</v>
      </c>
      <c r="H86" s="91" t="str">
        <f t="shared" si="4"/>
        <v>FY20</v>
      </c>
      <c r="I86" s="28" t="str">
        <f>"Q"&amp;CHOOSE(MONTH(FY20_Published36[[#This Row],[Contract Bid - Start (5010)]]),3,3,3,4,4,4,1,1,1,2,2,2)</f>
        <v>Q1</v>
      </c>
      <c r="J86" s="47">
        <v>43957.333333333336</v>
      </c>
      <c r="K86" s="91" t="str">
        <f t="shared" si="5"/>
        <v>FY20</v>
      </c>
      <c r="L86" s="28" t="str">
        <f>"Q"&amp;CHOOSE(MONTH(FY20_Published36[[#This Row],[LNTP (6010)]]),3,3,3,4,4,4,1,1,1,2,2,2)</f>
        <v>Q4</v>
      </c>
      <c r="M86" s="39" t="s">
        <v>563</v>
      </c>
      <c r="N86" s="37" t="s">
        <v>590</v>
      </c>
      <c r="O86" s="36" t="s">
        <v>566</v>
      </c>
      <c r="P86" s="37" t="s">
        <v>658</v>
      </c>
    </row>
    <row r="87" spans="1:16" ht="16" x14ac:dyDescent="0.2">
      <c r="A87" s="34" t="s">
        <v>136</v>
      </c>
      <c r="B87" s="28" t="s">
        <v>201</v>
      </c>
      <c r="C87" s="95" t="s">
        <v>326</v>
      </c>
      <c r="D87" s="84" t="s">
        <v>240</v>
      </c>
      <c r="E87" s="85">
        <v>450000</v>
      </c>
      <c r="F87" s="85">
        <v>622999.999985</v>
      </c>
      <c r="G87" s="39">
        <v>43864.333333333336</v>
      </c>
      <c r="H87" s="91" t="str">
        <f t="shared" si="4"/>
        <v>FY20</v>
      </c>
      <c r="I87" s="28" t="str">
        <f>"Q"&amp;CHOOSE(MONTH(FY20_Published36[[#This Row],[Contract Bid - Start (5010)]]),3,3,3,4,4,4,1,1,1,2,2,2)</f>
        <v>Q3</v>
      </c>
      <c r="J87" s="59">
        <v>43958.333333333336</v>
      </c>
      <c r="K87" s="91" t="str">
        <f t="shared" si="5"/>
        <v>FY20</v>
      </c>
      <c r="L87" s="28" t="str">
        <f>"Q"&amp;CHOOSE(MONTH(FY20_Published36[[#This Row],[LNTP (6010)]]),3,3,3,4,4,4,1,1,1,2,2,2)</f>
        <v>Q4</v>
      </c>
      <c r="M87" s="39" t="s">
        <v>564</v>
      </c>
      <c r="N87" s="37" t="s">
        <v>590</v>
      </c>
      <c r="O87" s="36" t="s">
        <v>566</v>
      </c>
      <c r="P87" s="37" t="s">
        <v>601</v>
      </c>
    </row>
    <row r="88" spans="1:16" ht="16" x14ac:dyDescent="0.2">
      <c r="A88" s="34" t="s">
        <v>133</v>
      </c>
      <c r="B88" s="28" t="s">
        <v>200</v>
      </c>
      <c r="C88" s="95" t="s">
        <v>326</v>
      </c>
      <c r="D88" s="84" t="s">
        <v>240</v>
      </c>
      <c r="E88" s="85">
        <v>120000</v>
      </c>
      <c r="F88" s="85">
        <v>167999.999985</v>
      </c>
      <c r="G88" s="39">
        <v>43864.333333333336</v>
      </c>
      <c r="H88" s="91" t="str">
        <f t="shared" si="4"/>
        <v>FY20</v>
      </c>
      <c r="I88" s="28" t="str">
        <f>"Q"&amp;CHOOSE(MONTH(FY20_Published36[[#This Row],[Contract Bid - Start (5010)]]),3,3,3,4,4,4,1,1,1,2,2,2)</f>
        <v>Q3</v>
      </c>
      <c r="J88" s="39">
        <v>43958.333333333336</v>
      </c>
      <c r="K88" s="91" t="str">
        <f t="shared" si="5"/>
        <v>FY20</v>
      </c>
      <c r="L88" s="28" t="str">
        <f>"Q"&amp;CHOOSE(MONTH(FY20_Published36[[#This Row],[LNTP (6010)]]),3,3,3,4,4,4,1,1,1,2,2,2)</f>
        <v>Q4</v>
      </c>
      <c r="M88" s="39" t="s">
        <v>564</v>
      </c>
      <c r="N88" s="37" t="s">
        <v>590</v>
      </c>
      <c r="O88" s="36" t="s">
        <v>566</v>
      </c>
      <c r="P88" s="37" t="s">
        <v>601</v>
      </c>
    </row>
    <row r="89" spans="1:16" ht="16" x14ac:dyDescent="0.2">
      <c r="A89" s="34" t="s">
        <v>132</v>
      </c>
      <c r="B89" s="28" t="s">
        <v>227</v>
      </c>
      <c r="C89" s="95" t="s">
        <v>326</v>
      </c>
      <c r="D89" s="84" t="s">
        <v>0</v>
      </c>
      <c r="E89" s="85">
        <v>38249.999721818203</v>
      </c>
      <c r="F89" s="85">
        <v>44999.999721818203</v>
      </c>
      <c r="G89" s="39">
        <v>43864.333333333336</v>
      </c>
      <c r="H89" s="91" t="str">
        <f t="shared" si="4"/>
        <v>FY20</v>
      </c>
      <c r="I89" s="28" t="str">
        <f>"Q"&amp;CHOOSE(MONTH(FY20_Published36[[#This Row],[Contract Bid - Start (5010)]]),3,3,3,4,4,4,1,1,1,2,2,2)</f>
        <v>Q3</v>
      </c>
      <c r="J89" s="39">
        <v>43958.333333333336</v>
      </c>
      <c r="K89" s="91" t="str">
        <f t="shared" si="5"/>
        <v>FY20</v>
      </c>
      <c r="L89" s="28" t="str">
        <f>"Q"&amp;CHOOSE(MONTH(FY20_Published36[[#This Row],[LNTP (6010)]]),3,3,3,4,4,4,1,1,1,2,2,2)</f>
        <v>Q4</v>
      </c>
      <c r="M89" s="39" t="s">
        <v>564</v>
      </c>
      <c r="N89" s="37" t="s">
        <v>590</v>
      </c>
      <c r="O89" s="36" t="s">
        <v>566</v>
      </c>
      <c r="P89" s="37" t="s">
        <v>601</v>
      </c>
    </row>
    <row r="90" spans="1:16" ht="16" x14ac:dyDescent="0.2">
      <c r="A90" s="34" t="s">
        <v>87</v>
      </c>
      <c r="B90" s="28" t="s">
        <v>168</v>
      </c>
      <c r="C90" s="95" t="s">
        <v>264</v>
      </c>
      <c r="D90" s="84" t="s">
        <v>0</v>
      </c>
      <c r="E90" s="85">
        <v>6154699.9178207703</v>
      </c>
      <c r="F90" s="85">
        <v>9970644.91277631</v>
      </c>
      <c r="G90" s="39">
        <v>43749.333333333336</v>
      </c>
      <c r="H90" s="91" t="str">
        <f t="shared" si="4"/>
        <v>FY20</v>
      </c>
      <c r="I90" s="28" t="str">
        <f>"Q"&amp;CHOOSE(MONTH(FY20_Published36[[#This Row],[Contract Bid - Start (5010)]]),3,3,3,4,4,4,1,1,1,2,2,2)</f>
        <v>Q2</v>
      </c>
      <c r="J90" s="47">
        <v>43959.333333333336</v>
      </c>
      <c r="K90" s="91" t="str">
        <f t="shared" si="5"/>
        <v>FY20</v>
      </c>
      <c r="L90" s="28" t="str">
        <f>"Q"&amp;CHOOSE(MONTH(FY20_Published36[[#This Row],[LNTP (6010)]]),3,3,3,4,4,4,1,1,1,2,2,2)</f>
        <v>Q4</v>
      </c>
      <c r="M90" s="39" t="s">
        <v>564</v>
      </c>
      <c r="N90" s="37" t="s">
        <v>590</v>
      </c>
      <c r="O90" s="36" t="s">
        <v>566</v>
      </c>
      <c r="P90" s="37" t="s">
        <v>596</v>
      </c>
    </row>
    <row r="91" spans="1:16" ht="16" x14ac:dyDescent="0.2">
      <c r="A91" s="34" t="s">
        <v>146</v>
      </c>
      <c r="B91" s="28" t="s">
        <v>203</v>
      </c>
      <c r="C91" s="95" t="s">
        <v>326</v>
      </c>
      <c r="D91" s="84" t="s">
        <v>240</v>
      </c>
      <c r="E91" s="85">
        <v>90344</v>
      </c>
      <c r="F91" s="85">
        <v>142046.999965</v>
      </c>
      <c r="G91" s="39">
        <v>43899.333333333336</v>
      </c>
      <c r="H91" s="91" t="str">
        <f t="shared" si="4"/>
        <v>FY20</v>
      </c>
      <c r="I91" s="28" t="str">
        <f>"Q"&amp;CHOOSE(MONTH(FY20_Published36[[#This Row],[Contract Bid - Start (5010)]]),3,3,3,4,4,4,1,1,1,2,2,2)</f>
        <v>Q3</v>
      </c>
      <c r="J91" s="39">
        <v>43962.333333333336</v>
      </c>
      <c r="K91" s="91" t="str">
        <f t="shared" si="5"/>
        <v>FY20</v>
      </c>
      <c r="L91" s="28" t="str">
        <f>"Q"&amp;CHOOSE(MONTH(FY20_Published36[[#This Row],[LNTP (6010)]]),3,3,3,4,4,4,1,1,1,2,2,2)</f>
        <v>Q4</v>
      </c>
      <c r="M91" s="39" t="s">
        <v>564</v>
      </c>
      <c r="N91" s="37" t="s">
        <v>590</v>
      </c>
      <c r="O91" s="36" t="s">
        <v>566</v>
      </c>
      <c r="P91" s="37" t="s">
        <v>601</v>
      </c>
    </row>
    <row r="92" spans="1:16" ht="16" x14ac:dyDescent="0.2">
      <c r="A92" s="34" t="s">
        <v>334</v>
      </c>
      <c r="B92" s="28" t="s">
        <v>623</v>
      </c>
      <c r="C92" s="95" t="s">
        <v>263</v>
      </c>
      <c r="D92" s="84" t="s">
        <v>0</v>
      </c>
      <c r="E92" s="85">
        <v>4754000</v>
      </c>
      <c r="F92" s="85">
        <v>5797999.99999901</v>
      </c>
      <c r="G92" s="39">
        <v>43865.333333333336</v>
      </c>
      <c r="H92" s="91" t="str">
        <f t="shared" si="4"/>
        <v>FY20</v>
      </c>
      <c r="I92" s="28" t="str">
        <f>"Q"&amp;CHOOSE(MONTH(FY20_Published36[[#This Row],[Contract Bid - Start (5010)]]),3,3,3,4,4,4,1,1,1,2,2,2)</f>
        <v>Q3</v>
      </c>
      <c r="J92" s="47">
        <v>43966.333333333336</v>
      </c>
      <c r="K92" s="91" t="str">
        <f t="shared" si="5"/>
        <v>FY20</v>
      </c>
      <c r="L92" s="28" t="str">
        <f>"Q"&amp;CHOOSE(MONTH(FY20_Published36[[#This Row],[LNTP (6010)]]),3,3,3,4,4,4,1,1,1,2,2,2)</f>
        <v>Q4</v>
      </c>
      <c r="M92" s="39" t="s">
        <v>564</v>
      </c>
      <c r="N92" s="37" t="s">
        <v>590</v>
      </c>
      <c r="O92" s="36" t="s">
        <v>566</v>
      </c>
      <c r="P92" s="37" t="s">
        <v>578</v>
      </c>
    </row>
    <row r="93" spans="1:16" ht="16" x14ac:dyDescent="0.2">
      <c r="A93" s="34" t="s">
        <v>107</v>
      </c>
      <c r="B93" s="28" t="s">
        <v>178</v>
      </c>
      <c r="C93" s="95" t="s">
        <v>319</v>
      </c>
      <c r="D93" s="84" t="s">
        <v>0</v>
      </c>
      <c r="E93" s="85">
        <v>106912</v>
      </c>
      <c r="F93" s="85">
        <v>144329</v>
      </c>
      <c r="G93" s="39">
        <v>43843.333333333336</v>
      </c>
      <c r="H93" s="91" t="str">
        <f t="shared" si="4"/>
        <v>FY20</v>
      </c>
      <c r="I93" s="28" t="str">
        <f>"Q"&amp;CHOOSE(MONTH(FY20_Published36[[#This Row],[Contract Bid - Start (5010)]]),3,3,3,4,4,4,1,1,1,2,2,2)</f>
        <v>Q3</v>
      </c>
      <c r="J93" s="47">
        <v>43973.333333333336</v>
      </c>
      <c r="K93" s="91" t="str">
        <f t="shared" si="5"/>
        <v>FY20</v>
      </c>
      <c r="L93" s="28" t="str">
        <f>"Q"&amp;CHOOSE(MONTH(FY20_Published36[[#This Row],[LNTP (6010)]]),3,3,3,4,4,4,1,1,1,2,2,2)</f>
        <v>Q4</v>
      </c>
      <c r="M93" s="39" t="s">
        <v>564</v>
      </c>
      <c r="N93" s="37" t="s">
        <v>590</v>
      </c>
      <c r="O93" s="36" t="s">
        <v>566</v>
      </c>
      <c r="P93" s="37" t="s">
        <v>577</v>
      </c>
    </row>
    <row r="94" spans="1:16" ht="16" x14ac:dyDescent="0.2">
      <c r="A94" s="34" t="s">
        <v>106</v>
      </c>
      <c r="B94" s="28" t="s">
        <v>179</v>
      </c>
      <c r="C94" s="95" t="s">
        <v>319</v>
      </c>
      <c r="D94" s="84" t="s">
        <v>0</v>
      </c>
      <c r="E94" s="85">
        <v>359483</v>
      </c>
      <c r="F94" s="85">
        <v>485302.05</v>
      </c>
      <c r="G94" s="39">
        <v>43843.333333333336</v>
      </c>
      <c r="H94" s="91" t="str">
        <f t="shared" si="4"/>
        <v>FY20</v>
      </c>
      <c r="I94" s="28" t="str">
        <f>"Q"&amp;CHOOSE(MONTH(FY20_Published36[[#This Row],[Contract Bid - Start (5010)]]),3,3,3,4,4,4,1,1,1,2,2,2)</f>
        <v>Q3</v>
      </c>
      <c r="J94" s="47">
        <v>43973.333333333336</v>
      </c>
      <c r="K94" s="91" t="str">
        <f t="shared" si="5"/>
        <v>FY20</v>
      </c>
      <c r="L94" s="28" t="str">
        <f>"Q"&amp;CHOOSE(MONTH(FY20_Published36[[#This Row],[LNTP (6010)]]),3,3,3,4,4,4,1,1,1,2,2,2)</f>
        <v>Q4</v>
      </c>
      <c r="M94" s="39" t="s">
        <v>564</v>
      </c>
      <c r="N94" s="37" t="s">
        <v>590</v>
      </c>
      <c r="O94" s="36" t="s">
        <v>566</v>
      </c>
      <c r="P94" s="37" t="s">
        <v>577</v>
      </c>
    </row>
    <row r="95" spans="1:16" ht="16" x14ac:dyDescent="0.2">
      <c r="A95" s="34" t="s">
        <v>82</v>
      </c>
      <c r="B95" s="28" t="s">
        <v>177</v>
      </c>
      <c r="C95" s="95" t="s">
        <v>319</v>
      </c>
      <c r="D95" s="84" t="s">
        <v>0</v>
      </c>
      <c r="E95" s="85">
        <v>190910</v>
      </c>
      <c r="F95" s="85">
        <v>257729.04</v>
      </c>
      <c r="G95" s="39">
        <v>43843.333333333336</v>
      </c>
      <c r="H95" s="91" t="str">
        <f t="shared" si="4"/>
        <v>FY20</v>
      </c>
      <c r="I95" s="28" t="str">
        <f>"Q"&amp;CHOOSE(MONTH(FY20_Published36[[#This Row],[Contract Bid - Start (5010)]]),3,3,3,4,4,4,1,1,1,2,2,2)</f>
        <v>Q3</v>
      </c>
      <c r="J95" s="47">
        <v>43973.333333333336</v>
      </c>
      <c r="K95" s="91" t="str">
        <f t="shared" si="5"/>
        <v>FY20</v>
      </c>
      <c r="L95" s="28" t="str">
        <f>"Q"&amp;CHOOSE(MONTH(FY20_Published36[[#This Row],[LNTP (6010)]]),3,3,3,4,4,4,1,1,1,2,2,2)</f>
        <v>Q4</v>
      </c>
      <c r="M95" s="39" t="s">
        <v>564</v>
      </c>
      <c r="N95" s="37" t="s">
        <v>590</v>
      </c>
      <c r="O95" s="36" t="s">
        <v>566</v>
      </c>
      <c r="P95" s="37" t="s">
        <v>577</v>
      </c>
    </row>
    <row r="96" spans="1:16" ht="16" x14ac:dyDescent="0.2">
      <c r="A96" s="34" t="s">
        <v>81</v>
      </c>
      <c r="B96" s="28" t="s">
        <v>176</v>
      </c>
      <c r="C96" s="95" t="s">
        <v>319</v>
      </c>
      <c r="D96" s="84" t="s">
        <v>0</v>
      </c>
      <c r="E96" s="85">
        <v>123367.07</v>
      </c>
      <c r="F96" s="85">
        <v>166545.54</v>
      </c>
      <c r="G96" s="39">
        <v>43843.333333333336</v>
      </c>
      <c r="H96" s="91" t="str">
        <f t="shared" si="4"/>
        <v>FY20</v>
      </c>
      <c r="I96" s="28" t="str">
        <f>"Q"&amp;CHOOSE(MONTH(FY20_Published36[[#This Row],[Contract Bid - Start (5010)]]),3,3,3,4,4,4,1,1,1,2,2,2)</f>
        <v>Q3</v>
      </c>
      <c r="J96" s="47">
        <v>43973.333333333336</v>
      </c>
      <c r="K96" s="91" t="str">
        <f t="shared" si="5"/>
        <v>FY20</v>
      </c>
      <c r="L96" s="28" t="str">
        <f>"Q"&amp;CHOOSE(MONTH(FY20_Published36[[#This Row],[LNTP (6010)]]),3,3,3,4,4,4,1,1,1,2,2,2)</f>
        <v>Q4</v>
      </c>
      <c r="M96" s="39" t="s">
        <v>564</v>
      </c>
      <c r="N96" s="37" t="s">
        <v>590</v>
      </c>
      <c r="O96" s="36" t="s">
        <v>566</v>
      </c>
      <c r="P96" s="37" t="s">
        <v>577</v>
      </c>
    </row>
    <row r="97" spans="1:16" ht="16" x14ac:dyDescent="0.2">
      <c r="A97" s="34" t="s">
        <v>80</v>
      </c>
      <c r="B97" s="28" t="s">
        <v>175</v>
      </c>
      <c r="C97" s="95" t="s">
        <v>319</v>
      </c>
      <c r="D97" s="84" t="s">
        <v>0</v>
      </c>
      <c r="E97" s="85">
        <v>170777</v>
      </c>
      <c r="F97" s="85">
        <v>230548.95</v>
      </c>
      <c r="G97" s="39">
        <v>43864.333333333336</v>
      </c>
      <c r="H97" s="91" t="str">
        <f t="shared" si="4"/>
        <v>FY20</v>
      </c>
      <c r="I97" s="28" t="str">
        <f>"Q"&amp;CHOOSE(MONTH(FY20_Published36[[#This Row],[Contract Bid - Start (5010)]]),3,3,3,4,4,4,1,1,1,2,2,2)</f>
        <v>Q3</v>
      </c>
      <c r="J97" s="47">
        <v>43973.333333333336</v>
      </c>
      <c r="K97" s="91" t="str">
        <f t="shared" si="5"/>
        <v>FY20</v>
      </c>
      <c r="L97" s="28" t="str">
        <f>"Q"&amp;CHOOSE(MONTH(FY20_Published36[[#This Row],[LNTP (6010)]]),3,3,3,4,4,4,1,1,1,2,2,2)</f>
        <v>Q4</v>
      </c>
      <c r="M97" s="39" t="s">
        <v>564</v>
      </c>
      <c r="N97" s="37" t="s">
        <v>590</v>
      </c>
      <c r="O97" s="36" t="s">
        <v>566</v>
      </c>
      <c r="P97" s="37" t="s">
        <v>577</v>
      </c>
    </row>
    <row r="98" spans="1:16" ht="16" x14ac:dyDescent="0.2">
      <c r="A98" s="34" t="s">
        <v>79</v>
      </c>
      <c r="B98" s="28" t="s">
        <v>174</v>
      </c>
      <c r="C98" s="95" t="s">
        <v>319</v>
      </c>
      <c r="D98" s="84" t="s">
        <v>0</v>
      </c>
      <c r="E98" s="85">
        <v>221988</v>
      </c>
      <c r="F98" s="85">
        <v>299683.8</v>
      </c>
      <c r="G98" s="39">
        <v>43843.333333333336</v>
      </c>
      <c r="H98" s="91" t="str">
        <f t="shared" ref="H98:H129" si="6">"FY"&amp;RIGHT(YEAR(DATE(YEAR(G98),MONTH(G98)+(7-1),1)),2)</f>
        <v>FY20</v>
      </c>
      <c r="I98" s="28" t="str">
        <f>"Q"&amp;CHOOSE(MONTH(FY20_Published36[[#This Row],[Contract Bid - Start (5010)]]),3,3,3,4,4,4,1,1,1,2,2,2)</f>
        <v>Q3</v>
      </c>
      <c r="J98" s="47">
        <v>43973.333333333336</v>
      </c>
      <c r="K98" s="91" t="str">
        <f t="shared" ref="K98:K129" si="7">"FY"&amp;RIGHT(YEAR(DATE(YEAR(J98),MONTH(J98)+(7-1),1)),2)</f>
        <v>FY20</v>
      </c>
      <c r="L98" s="28" t="str">
        <f>"Q"&amp;CHOOSE(MONTH(FY20_Published36[[#This Row],[LNTP (6010)]]),3,3,3,4,4,4,1,1,1,2,2,2)</f>
        <v>Q4</v>
      </c>
      <c r="M98" s="39" t="s">
        <v>564</v>
      </c>
      <c r="N98" s="37" t="s">
        <v>590</v>
      </c>
      <c r="O98" s="36" t="s">
        <v>566</v>
      </c>
      <c r="P98" s="37" t="s">
        <v>577</v>
      </c>
    </row>
    <row r="99" spans="1:16" ht="16" x14ac:dyDescent="0.2">
      <c r="A99" s="34" t="s">
        <v>78</v>
      </c>
      <c r="B99" s="28" t="s">
        <v>173</v>
      </c>
      <c r="C99" s="95" t="s">
        <v>319</v>
      </c>
      <c r="D99" s="84" t="s">
        <v>0</v>
      </c>
      <c r="E99" s="85">
        <v>235392</v>
      </c>
      <c r="F99" s="85">
        <v>317779.20000000001</v>
      </c>
      <c r="G99" s="39">
        <v>43843.333333333336</v>
      </c>
      <c r="H99" s="91" t="str">
        <f t="shared" si="6"/>
        <v>FY20</v>
      </c>
      <c r="I99" s="28" t="str">
        <f>"Q"&amp;CHOOSE(MONTH(FY20_Published36[[#This Row],[Contract Bid - Start (5010)]]),3,3,3,4,4,4,1,1,1,2,2,2)</f>
        <v>Q3</v>
      </c>
      <c r="J99" s="47">
        <v>43973.333333333336</v>
      </c>
      <c r="K99" s="91" t="str">
        <f t="shared" si="7"/>
        <v>FY20</v>
      </c>
      <c r="L99" s="28" t="str">
        <f>"Q"&amp;CHOOSE(MONTH(FY20_Published36[[#This Row],[LNTP (6010)]]),3,3,3,4,4,4,1,1,1,2,2,2)</f>
        <v>Q4</v>
      </c>
      <c r="M99" s="39" t="s">
        <v>564</v>
      </c>
      <c r="N99" s="37" t="s">
        <v>590</v>
      </c>
      <c r="O99" s="36" t="s">
        <v>566</v>
      </c>
      <c r="P99" s="37" t="s">
        <v>577</v>
      </c>
    </row>
    <row r="100" spans="1:16" ht="16" x14ac:dyDescent="0.2">
      <c r="A100" s="34" t="s">
        <v>58</v>
      </c>
      <c r="B100" s="28" t="s">
        <v>184</v>
      </c>
      <c r="C100" s="95" t="s">
        <v>318</v>
      </c>
      <c r="D100" s="84" t="s">
        <v>0</v>
      </c>
      <c r="E100" s="85">
        <v>545999.99975181802</v>
      </c>
      <c r="F100" s="85">
        <v>1171669.99921577</v>
      </c>
      <c r="G100" s="39">
        <v>43668.333333333336</v>
      </c>
      <c r="H100" s="91" t="str">
        <f t="shared" si="6"/>
        <v>FY20</v>
      </c>
      <c r="I100" s="28" t="str">
        <f>"Q"&amp;CHOOSE(MONTH(FY20_Published36[[#This Row],[Contract Bid - Start (5010)]]),3,3,3,4,4,4,1,1,1,2,2,2)</f>
        <v>Q1</v>
      </c>
      <c r="J100" s="47">
        <v>43977.333333333336</v>
      </c>
      <c r="K100" s="91" t="str">
        <f t="shared" si="7"/>
        <v>FY20</v>
      </c>
      <c r="L100" s="28" t="str">
        <f>"Q"&amp;CHOOSE(MONTH(FY20_Published36[[#This Row],[LNTP (6010)]]),3,3,3,4,4,4,1,1,1,2,2,2)</f>
        <v>Q4</v>
      </c>
      <c r="M100" s="39" t="s">
        <v>563</v>
      </c>
      <c r="N100" s="37" t="s">
        <v>590</v>
      </c>
      <c r="O100" s="36" t="s">
        <v>566</v>
      </c>
      <c r="P100" s="37" t="s">
        <v>658</v>
      </c>
    </row>
    <row r="101" spans="1:16" ht="32" x14ac:dyDescent="0.2">
      <c r="A101" s="34" t="s">
        <v>392</v>
      </c>
      <c r="B101" s="28" t="s">
        <v>303</v>
      </c>
      <c r="C101" s="95" t="s">
        <v>266</v>
      </c>
      <c r="D101" s="84" t="s">
        <v>0</v>
      </c>
      <c r="E101" s="85">
        <v>7929999.9650118798</v>
      </c>
      <c r="F101" s="85">
        <v>10705499.627092101</v>
      </c>
      <c r="G101" s="39">
        <v>43777.333333333336</v>
      </c>
      <c r="H101" s="91" t="str">
        <f t="shared" si="6"/>
        <v>FY20</v>
      </c>
      <c r="I101" s="28" t="str">
        <f>"Q"&amp;CHOOSE(MONTH(FY20_Published36[[#This Row],[Contract Bid - Start (5010)]]),3,3,3,4,4,4,1,1,1,2,2,2)</f>
        <v>Q2</v>
      </c>
      <c r="J101" s="47">
        <v>43978.333333333336</v>
      </c>
      <c r="K101" s="91" t="str">
        <f t="shared" si="7"/>
        <v>FY20</v>
      </c>
      <c r="L101" s="28" t="str">
        <f>"Q"&amp;CHOOSE(MONTH(FY20_Published36[[#This Row],[LNTP (6010)]]),3,3,3,4,4,4,1,1,1,2,2,2)</f>
        <v>Q4</v>
      </c>
      <c r="M101" s="39" t="s">
        <v>564</v>
      </c>
      <c r="N101" s="37" t="s">
        <v>590</v>
      </c>
      <c r="O101" s="36" t="s">
        <v>566</v>
      </c>
      <c r="P101" s="37" t="s">
        <v>577</v>
      </c>
    </row>
    <row r="102" spans="1:16" ht="32" x14ac:dyDescent="0.2">
      <c r="A102" s="34" t="s">
        <v>6</v>
      </c>
      <c r="B102" s="28" t="s">
        <v>197</v>
      </c>
      <c r="C102" s="95" t="s">
        <v>266</v>
      </c>
      <c r="D102" s="84" t="s">
        <v>0</v>
      </c>
      <c r="E102" s="85">
        <v>999999.99699999997</v>
      </c>
      <c r="F102" s="85">
        <v>1349999.99666797</v>
      </c>
      <c r="G102" s="39">
        <v>43777.333333333336</v>
      </c>
      <c r="H102" s="91" t="str">
        <f t="shared" si="6"/>
        <v>FY20</v>
      </c>
      <c r="I102" s="28" t="str">
        <f>"Q"&amp;CHOOSE(MONTH(FY20_Published36[[#This Row],[Contract Bid - Start (5010)]]),3,3,3,4,4,4,1,1,1,2,2,2)</f>
        <v>Q2</v>
      </c>
      <c r="J102" s="47">
        <v>43978.333333333336</v>
      </c>
      <c r="K102" s="91" t="str">
        <f t="shared" si="7"/>
        <v>FY20</v>
      </c>
      <c r="L102" s="28" t="str">
        <f>"Q"&amp;CHOOSE(MONTH(FY20_Published36[[#This Row],[LNTP (6010)]]),3,3,3,4,4,4,1,1,1,2,2,2)</f>
        <v>Q4</v>
      </c>
      <c r="M102" s="39" t="s">
        <v>564</v>
      </c>
      <c r="N102" s="37" t="s">
        <v>590</v>
      </c>
      <c r="O102" s="36" t="s">
        <v>566</v>
      </c>
      <c r="P102" s="37" t="s">
        <v>577</v>
      </c>
    </row>
    <row r="103" spans="1:16" ht="16" x14ac:dyDescent="0.2">
      <c r="A103" s="34" t="s">
        <v>298</v>
      </c>
      <c r="B103" s="28" t="s">
        <v>314</v>
      </c>
      <c r="C103" s="95" t="s">
        <v>264</v>
      </c>
      <c r="D103" s="84" t="s">
        <v>0</v>
      </c>
      <c r="E103" s="85">
        <v>1870170</v>
      </c>
      <c r="F103" s="85">
        <v>3080299.9996295399</v>
      </c>
      <c r="G103" s="39">
        <v>43832.333333333336</v>
      </c>
      <c r="H103" s="91" t="str">
        <f t="shared" si="6"/>
        <v>FY20</v>
      </c>
      <c r="I103" s="28" t="str">
        <f>"Q"&amp;CHOOSE(MONTH(FY20_Published36[[#This Row],[Contract Bid - Start (5010)]]),3,3,3,4,4,4,1,1,1,2,2,2)</f>
        <v>Q3</v>
      </c>
      <c r="J103" s="47">
        <v>43979.333333333336</v>
      </c>
      <c r="K103" s="91" t="str">
        <f t="shared" si="7"/>
        <v>FY20</v>
      </c>
      <c r="L103" s="28" t="str">
        <f>"Q"&amp;CHOOSE(MONTH(FY20_Published36[[#This Row],[LNTP (6010)]]),3,3,3,4,4,4,1,1,1,2,2,2)</f>
        <v>Q4</v>
      </c>
      <c r="M103" s="39" t="s">
        <v>564</v>
      </c>
      <c r="N103" s="37" t="s">
        <v>590</v>
      </c>
      <c r="O103" s="36" t="s">
        <v>566</v>
      </c>
      <c r="P103" s="37" t="s">
        <v>578</v>
      </c>
    </row>
    <row r="104" spans="1:16" ht="32" x14ac:dyDescent="0.2">
      <c r="A104" s="34" t="s">
        <v>322</v>
      </c>
      <c r="B104" s="28" t="s">
        <v>323</v>
      </c>
      <c r="C104" s="95" t="s">
        <v>262</v>
      </c>
      <c r="D104" s="84" t="s">
        <v>0</v>
      </c>
      <c r="E104" s="85">
        <v>385000</v>
      </c>
      <c r="F104" s="85">
        <v>549999.95267192996</v>
      </c>
      <c r="G104" s="39">
        <v>43922</v>
      </c>
      <c r="H104" s="91" t="str">
        <f t="shared" si="6"/>
        <v>FY20</v>
      </c>
      <c r="I104" s="28" t="str">
        <f>"Q"&amp;CHOOSE(MONTH(FY20_Published36[[#This Row],[Contract Bid - Start (5010)]]),3,3,3,4,4,4,1,1,1,2,2,2)</f>
        <v>Q4</v>
      </c>
      <c r="J104" s="47">
        <v>43983</v>
      </c>
      <c r="K104" s="91" t="str">
        <f t="shared" si="7"/>
        <v>FY20</v>
      </c>
      <c r="L104" s="28" t="str">
        <f>"Q"&amp;CHOOSE(MONTH(FY20_Published36[[#This Row],[LNTP (6010)]]),3,3,3,4,4,4,1,1,1,2,2,2)</f>
        <v>Q4</v>
      </c>
      <c r="M104" s="39" t="s">
        <v>564</v>
      </c>
      <c r="N104" s="37" t="s">
        <v>590</v>
      </c>
      <c r="O104" s="36" t="s">
        <v>566</v>
      </c>
      <c r="P104" s="37" t="s">
        <v>572</v>
      </c>
    </row>
    <row r="105" spans="1:16" ht="16" x14ac:dyDescent="0.2">
      <c r="A105" s="34" t="s">
        <v>70</v>
      </c>
      <c r="B105" s="28" t="s">
        <v>162</v>
      </c>
      <c r="C105" s="95" t="s">
        <v>264</v>
      </c>
      <c r="D105" s="84" t="s">
        <v>248</v>
      </c>
      <c r="E105" s="85">
        <v>5835800</v>
      </c>
      <c r="F105" s="85">
        <v>7179840.2757121203</v>
      </c>
      <c r="G105" s="39">
        <v>43749.708333333336</v>
      </c>
      <c r="H105" s="91" t="str">
        <f t="shared" si="6"/>
        <v>FY20</v>
      </c>
      <c r="I105" s="28" t="str">
        <f>"Q"&amp;CHOOSE(MONTH(FY20_Published36[[#This Row],[Contract Bid - Start (5010)]]),3,3,3,4,4,4,1,1,1,2,2,2)</f>
        <v>Q2</v>
      </c>
      <c r="J105" s="47">
        <v>43984.333333333336</v>
      </c>
      <c r="K105" s="91" t="str">
        <f t="shared" si="7"/>
        <v>FY20</v>
      </c>
      <c r="L105" s="28" t="str">
        <f>"Q"&amp;CHOOSE(MONTH(FY20_Published36[[#This Row],[LNTP (6010)]]),3,3,3,4,4,4,1,1,1,2,2,2)</f>
        <v>Q4</v>
      </c>
      <c r="M105" s="39" t="s">
        <v>564</v>
      </c>
      <c r="N105" s="37" t="s">
        <v>590</v>
      </c>
      <c r="O105" s="36" t="s">
        <v>566</v>
      </c>
      <c r="P105" s="37" t="s">
        <v>599</v>
      </c>
    </row>
    <row r="106" spans="1:16" ht="16" x14ac:dyDescent="0.2">
      <c r="A106" s="34" t="s">
        <v>279</v>
      </c>
      <c r="B106" s="28" t="s">
        <v>307</v>
      </c>
      <c r="C106" s="95" t="s">
        <v>263</v>
      </c>
      <c r="D106" s="84" t="s">
        <v>0</v>
      </c>
      <c r="E106" s="85">
        <v>4146513.9971190402</v>
      </c>
      <c r="F106" s="85">
        <v>5771975.9146079803</v>
      </c>
      <c r="G106" s="39">
        <v>43879.333333333336</v>
      </c>
      <c r="H106" s="91" t="str">
        <f t="shared" si="6"/>
        <v>FY20</v>
      </c>
      <c r="I106" s="28" t="str">
        <f>"Q"&amp;CHOOSE(MONTH(FY20_Published36[[#This Row],[Contract Bid - Start (5010)]]),3,3,3,4,4,4,1,1,1,2,2,2)</f>
        <v>Q3</v>
      </c>
      <c r="J106" s="47">
        <v>43990.333333333336</v>
      </c>
      <c r="K106" s="91" t="str">
        <f t="shared" si="7"/>
        <v>FY20</v>
      </c>
      <c r="L106" s="28" t="str">
        <f>"Q"&amp;CHOOSE(MONTH(FY20_Published36[[#This Row],[LNTP (6010)]]),3,3,3,4,4,4,1,1,1,2,2,2)</f>
        <v>Q4</v>
      </c>
      <c r="M106" s="39" t="s">
        <v>564</v>
      </c>
      <c r="N106" s="37" t="s">
        <v>590</v>
      </c>
      <c r="O106" s="36" t="s">
        <v>566</v>
      </c>
      <c r="P106" s="37" t="s">
        <v>596</v>
      </c>
    </row>
    <row r="107" spans="1:16" ht="16" x14ac:dyDescent="0.2">
      <c r="A107" s="34" t="s">
        <v>273</v>
      </c>
      <c r="B107" s="28" t="s">
        <v>306</v>
      </c>
      <c r="C107" s="95" t="s">
        <v>263</v>
      </c>
      <c r="D107" s="84" t="s">
        <v>0</v>
      </c>
      <c r="E107" s="85">
        <v>464999.99868068198</v>
      </c>
      <c r="F107" s="85">
        <v>783059.95833678695</v>
      </c>
      <c r="G107" s="39">
        <v>43864.333333333336</v>
      </c>
      <c r="H107" s="91" t="str">
        <f t="shared" si="6"/>
        <v>FY20</v>
      </c>
      <c r="I107" s="28" t="str">
        <f>"Q"&amp;CHOOSE(MONTH(FY20_Published36[[#This Row],[Contract Bid - Start (5010)]]),3,3,3,4,4,4,1,1,1,2,2,2)</f>
        <v>Q3</v>
      </c>
      <c r="J107" s="47">
        <v>43991.333333333336</v>
      </c>
      <c r="K107" s="91" t="str">
        <f t="shared" si="7"/>
        <v>FY20</v>
      </c>
      <c r="L107" s="28" t="str">
        <f>"Q"&amp;CHOOSE(MONTH(FY20_Published36[[#This Row],[LNTP (6010)]]),3,3,3,4,4,4,1,1,1,2,2,2)</f>
        <v>Q4</v>
      </c>
      <c r="M107" s="39" t="s">
        <v>564</v>
      </c>
      <c r="N107" s="37" t="s">
        <v>590</v>
      </c>
      <c r="O107" s="36" t="s">
        <v>566</v>
      </c>
      <c r="P107" s="37" t="s">
        <v>599</v>
      </c>
    </row>
    <row r="108" spans="1:16" ht="16" x14ac:dyDescent="0.2">
      <c r="A108" s="34" t="s">
        <v>131</v>
      </c>
      <c r="B108" s="28" t="s">
        <v>159</v>
      </c>
      <c r="C108" s="95" t="s">
        <v>264</v>
      </c>
      <c r="D108" s="84" t="s">
        <v>0</v>
      </c>
      <c r="E108" s="85">
        <v>4000512.2206230601</v>
      </c>
      <c r="F108" s="85">
        <v>6007874.0665903604</v>
      </c>
      <c r="G108" s="39">
        <v>43864.333333333336</v>
      </c>
      <c r="H108" s="91" t="str">
        <f t="shared" si="6"/>
        <v>FY20</v>
      </c>
      <c r="I108" s="28" t="str">
        <f>"Q"&amp;CHOOSE(MONTH(FY20_Published36[[#This Row],[Contract Bid - Start (5010)]]),3,3,3,4,4,4,1,1,1,2,2,2)</f>
        <v>Q3</v>
      </c>
      <c r="J108" s="47">
        <v>43991.333333333336</v>
      </c>
      <c r="K108" s="91" t="str">
        <f t="shared" si="7"/>
        <v>FY20</v>
      </c>
      <c r="L108" s="28" t="str">
        <f>"Q"&amp;CHOOSE(MONTH(FY20_Published36[[#This Row],[LNTP (6010)]]),3,3,3,4,4,4,1,1,1,2,2,2)</f>
        <v>Q4</v>
      </c>
      <c r="M108" s="39" t="s">
        <v>564</v>
      </c>
      <c r="N108" s="37" t="s">
        <v>590</v>
      </c>
      <c r="O108" s="36" t="s">
        <v>566</v>
      </c>
      <c r="P108" s="37" t="s">
        <v>599</v>
      </c>
    </row>
    <row r="109" spans="1:16" ht="16" x14ac:dyDescent="0.2">
      <c r="A109" s="34" t="s">
        <v>145</v>
      </c>
      <c r="B109" s="28" t="s">
        <v>202</v>
      </c>
      <c r="C109" s="95" t="s">
        <v>326</v>
      </c>
      <c r="D109" s="84" t="s">
        <v>240</v>
      </c>
      <c r="E109" s="85">
        <v>422808.85</v>
      </c>
      <c r="F109" s="85">
        <v>521808.84996249998</v>
      </c>
      <c r="G109" s="39">
        <v>43864.333333333336</v>
      </c>
      <c r="H109" s="91" t="str">
        <f t="shared" si="6"/>
        <v>FY20</v>
      </c>
      <c r="I109" s="28" t="str">
        <f>"Q"&amp;CHOOSE(MONTH(FY20_Published36[[#This Row],[Contract Bid - Start (5010)]]),3,3,3,4,4,4,1,1,1,2,2,2)</f>
        <v>Q3</v>
      </c>
      <c r="J109" s="39">
        <v>43991.333333333336</v>
      </c>
      <c r="K109" s="91" t="str">
        <f t="shared" si="7"/>
        <v>FY20</v>
      </c>
      <c r="L109" s="28" t="str">
        <f>"Q"&amp;CHOOSE(MONTH(FY20_Published36[[#This Row],[LNTP (6010)]]),3,3,3,4,4,4,1,1,1,2,2,2)</f>
        <v>Q4</v>
      </c>
      <c r="M109" s="39" t="s">
        <v>564</v>
      </c>
      <c r="N109" s="37" t="s">
        <v>590</v>
      </c>
      <c r="O109" s="36" t="s">
        <v>566</v>
      </c>
      <c r="P109" s="37" t="s">
        <v>601</v>
      </c>
    </row>
    <row r="110" spans="1:16" ht="32" x14ac:dyDescent="0.2">
      <c r="A110" s="34" t="s">
        <v>362</v>
      </c>
      <c r="B110" s="28" t="s">
        <v>551</v>
      </c>
      <c r="C110" s="95" t="s">
        <v>266</v>
      </c>
      <c r="D110" s="84" t="s">
        <v>0</v>
      </c>
      <c r="E110" s="85">
        <v>554000</v>
      </c>
      <c r="F110" s="85">
        <v>911000</v>
      </c>
      <c r="G110" s="39">
        <v>43876</v>
      </c>
      <c r="H110" s="91" t="str">
        <f t="shared" si="6"/>
        <v>FY20</v>
      </c>
      <c r="I110" s="28" t="str">
        <f>"Q"&amp;CHOOSE(MONTH(FY20_Published36[[#This Row],[Contract Bid - Start (5010)]]),3,3,3,4,4,4,1,1,1,2,2,2)</f>
        <v>Q3</v>
      </c>
      <c r="J110" s="47">
        <v>43992</v>
      </c>
      <c r="K110" s="91" t="str">
        <f t="shared" si="7"/>
        <v>FY20</v>
      </c>
      <c r="L110" s="28" t="str">
        <f>"Q"&amp;CHOOSE(MONTH(FY20_Published36[[#This Row],[LNTP (6010)]]),3,3,3,4,4,4,1,1,1,2,2,2)</f>
        <v>Q4</v>
      </c>
      <c r="M110" s="86" t="s">
        <v>564</v>
      </c>
      <c r="N110" s="37" t="s">
        <v>590</v>
      </c>
      <c r="O110" s="36" t="s">
        <v>566</v>
      </c>
      <c r="P110" s="37" t="s">
        <v>572</v>
      </c>
    </row>
    <row r="111" spans="1:16" ht="16" x14ac:dyDescent="0.2">
      <c r="A111" s="34" t="s">
        <v>95</v>
      </c>
      <c r="B111" s="28" t="s">
        <v>150</v>
      </c>
      <c r="C111" s="95" t="s">
        <v>264</v>
      </c>
      <c r="D111" s="84" t="s">
        <v>0</v>
      </c>
      <c r="E111" s="85">
        <v>2841405.9970493498</v>
      </c>
      <c r="F111" s="85">
        <v>3771727.9734343202</v>
      </c>
      <c r="G111" s="39">
        <v>43837.333333333336</v>
      </c>
      <c r="H111" s="91" t="str">
        <f t="shared" si="6"/>
        <v>FY20</v>
      </c>
      <c r="I111" s="28" t="str">
        <f>"Q"&amp;CHOOSE(MONTH(FY20_Published36[[#This Row],[Contract Bid - Start (5010)]]),3,3,3,4,4,4,1,1,1,2,2,2)</f>
        <v>Q3</v>
      </c>
      <c r="J111" s="47">
        <v>43994.333333333336</v>
      </c>
      <c r="K111" s="91" t="str">
        <f t="shared" si="7"/>
        <v>FY20</v>
      </c>
      <c r="L111" s="28" t="str">
        <f>"Q"&amp;CHOOSE(MONTH(FY20_Published36[[#This Row],[LNTP (6010)]]),3,3,3,4,4,4,1,1,1,2,2,2)</f>
        <v>Q4</v>
      </c>
      <c r="M111" s="39" t="s">
        <v>564</v>
      </c>
      <c r="N111" s="37" t="s">
        <v>590</v>
      </c>
      <c r="O111" s="36" t="s">
        <v>566</v>
      </c>
      <c r="P111" s="37" t="s">
        <v>578</v>
      </c>
    </row>
    <row r="112" spans="1:16" ht="16" x14ac:dyDescent="0.2">
      <c r="A112" s="34" t="s">
        <v>118</v>
      </c>
      <c r="B112" s="28" t="s">
        <v>605</v>
      </c>
      <c r="C112" s="95" t="s">
        <v>267</v>
      </c>
      <c r="D112" s="84" t="s">
        <v>0</v>
      </c>
      <c r="E112" s="85">
        <v>755000</v>
      </c>
      <c r="F112" s="85">
        <v>1181898.9997461201</v>
      </c>
      <c r="G112" s="39">
        <v>43892.333333333336</v>
      </c>
      <c r="H112" s="91" t="str">
        <f t="shared" si="6"/>
        <v>FY20</v>
      </c>
      <c r="I112" s="28" t="str">
        <f>"Q"&amp;CHOOSE(MONTH(FY20_Published36[[#This Row],[Contract Bid - Start (5010)]]),3,3,3,4,4,4,1,1,1,2,2,2)</f>
        <v>Q3</v>
      </c>
      <c r="J112" s="47">
        <v>43997</v>
      </c>
      <c r="K112" s="91" t="str">
        <f t="shared" si="7"/>
        <v>FY20</v>
      </c>
      <c r="L112" s="28" t="str">
        <f>"Q"&amp;CHOOSE(MONTH(FY20_Published36[[#This Row],[LNTP (6010)]]),3,3,3,4,4,4,1,1,1,2,2,2)</f>
        <v>Q4</v>
      </c>
      <c r="M112" s="39" t="s">
        <v>564</v>
      </c>
      <c r="N112" s="37" t="s">
        <v>590</v>
      </c>
      <c r="O112" s="36" t="s">
        <v>566</v>
      </c>
      <c r="P112" s="37" t="s">
        <v>572</v>
      </c>
    </row>
    <row r="113" spans="1:16" ht="16" x14ac:dyDescent="0.2">
      <c r="A113" s="34" t="s">
        <v>67</v>
      </c>
      <c r="B113" s="28" t="s">
        <v>169</v>
      </c>
      <c r="C113" s="92" t="s">
        <v>326</v>
      </c>
      <c r="D113" s="84" t="s">
        <v>0</v>
      </c>
      <c r="E113" s="85">
        <v>2500000</v>
      </c>
      <c r="F113" s="85">
        <v>3375000</v>
      </c>
      <c r="G113" s="78">
        <v>43893</v>
      </c>
      <c r="H113" s="91" t="str">
        <f t="shared" si="6"/>
        <v>FY20</v>
      </c>
      <c r="I113" s="28" t="str">
        <f>"Q"&amp;CHOOSE(MONTH(FY20_Published36[[#This Row],[Contract Bid - Start (5010)]]),3,3,3,4,4,4,1,1,1,2,2,2)</f>
        <v>Q3</v>
      </c>
      <c r="J113" s="78">
        <v>43997</v>
      </c>
      <c r="K113" s="91" t="str">
        <f t="shared" si="7"/>
        <v>FY20</v>
      </c>
      <c r="L113" s="28" t="str">
        <f>"Q"&amp;CHOOSE(MONTH(FY20_Published36[[#This Row],[LNTP (6010)]]),3,3,3,4,4,4,1,1,1,2,2,2)</f>
        <v>Q4</v>
      </c>
      <c r="M113" s="86" t="s">
        <v>564</v>
      </c>
      <c r="N113" s="80" t="s">
        <v>590</v>
      </c>
      <c r="O113" s="36" t="s">
        <v>566</v>
      </c>
      <c r="P113" s="37" t="s">
        <v>577</v>
      </c>
    </row>
    <row r="114" spans="1:16" ht="16" x14ac:dyDescent="0.2">
      <c r="A114" s="34" t="s">
        <v>148</v>
      </c>
      <c r="B114" s="28" t="s">
        <v>151</v>
      </c>
      <c r="C114" s="95" t="s">
        <v>263</v>
      </c>
      <c r="D114" s="84" t="s">
        <v>0</v>
      </c>
      <c r="E114" s="85">
        <v>2361197.9994741199</v>
      </c>
      <c r="F114" s="85">
        <v>3347431.9825491002</v>
      </c>
      <c r="G114" s="39">
        <v>43833.333333333336</v>
      </c>
      <c r="H114" s="91" t="str">
        <f t="shared" si="6"/>
        <v>FY20</v>
      </c>
      <c r="I114" s="28" t="str">
        <f>"Q"&amp;CHOOSE(MONTH(FY20_Published36[[#This Row],[Contract Bid - Start (5010)]]),3,3,3,4,4,4,1,1,1,2,2,2)</f>
        <v>Q3</v>
      </c>
      <c r="J114" s="47">
        <v>43997.333333333336</v>
      </c>
      <c r="K114" s="91" t="str">
        <f t="shared" si="7"/>
        <v>FY20</v>
      </c>
      <c r="L114" s="28" t="str">
        <f>"Q"&amp;CHOOSE(MONTH(FY20_Published36[[#This Row],[LNTP (6010)]]),3,3,3,4,4,4,1,1,1,2,2,2)</f>
        <v>Q4</v>
      </c>
      <c r="M114" s="39" t="s">
        <v>564</v>
      </c>
      <c r="N114" s="37" t="s">
        <v>590</v>
      </c>
      <c r="O114" s="36" t="s">
        <v>566</v>
      </c>
      <c r="P114" s="37" t="s">
        <v>578</v>
      </c>
    </row>
    <row r="115" spans="1:16" ht="16" x14ac:dyDescent="0.2">
      <c r="A115" s="34" t="s">
        <v>60</v>
      </c>
      <c r="B115" s="28" t="s">
        <v>171</v>
      </c>
      <c r="C115" s="95" t="s">
        <v>318</v>
      </c>
      <c r="D115" s="84" t="s">
        <v>0</v>
      </c>
      <c r="E115" s="85">
        <v>1135000</v>
      </c>
      <c r="F115" s="85">
        <v>2231849.9993693102</v>
      </c>
      <c r="G115" s="39">
        <v>43774.333333333336</v>
      </c>
      <c r="H115" s="91" t="str">
        <f t="shared" si="6"/>
        <v>FY20</v>
      </c>
      <c r="I115" s="28" t="str">
        <f>"Q"&amp;CHOOSE(MONTH(FY20_Published36[[#This Row],[Contract Bid - Start (5010)]]),3,3,3,4,4,4,1,1,1,2,2,2)</f>
        <v>Q2</v>
      </c>
      <c r="J115" s="47">
        <v>43999.333333333336</v>
      </c>
      <c r="K115" s="91" t="str">
        <f t="shared" si="7"/>
        <v>FY20</v>
      </c>
      <c r="L115" s="28" t="str">
        <f>"Q"&amp;CHOOSE(MONTH(FY20_Published36[[#This Row],[LNTP (6010)]]),3,3,3,4,4,4,1,1,1,2,2,2)</f>
        <v>Q4</v>
      </c>
      <c r="M115" s="39" t="s">
        <v>563</v>
      </c>
      <c r="N115" s="37" t="s">
        <v>590</v>
      </c>
      <c r="O115" s="36" t="s">
        <v>566</v>
      </c>
      <c r="P115" s="37" t="s">
        <v>658</v>
      </c>
    </row>
    <row r="116" spans="1:16" ht="16" x14ac:dyDescent="0.2">
      <c r="A116" s="34" t="s">
        <v>126</v>
      </c>
      <c r="B116" s="28" t="s">
        <v>167</v>
      </c>
      <c r="C116" s="95" t="s">
        <v>326</v>
      </c>
      <c r="D116" s="84" t="s">
        <v>0</v>
      </c>
      <c r="E116" s="85">
        <v>348499.99974532402</v>
      </c>
      <c r="F116" s="85">
        <v>838099.99886431196</v>
      </c>
      <c r="G116" s="39">
        <v>43873</v>
      </c>
      <c r="H116" s="91" t="str">
        <f t="shared" si="6"/>
        <v>FY20</v>
      </c>
      <c r="I116" s="28" t="str">
        <f>"Q"&amp;CHOOSE(MONTH(FY20_Published36[[#This Row],[Contract Bid - Start (5010)]]),3,3,3,4,4,4,1,1,1,2,2,2)</f>
        <v>Q3</v>
      </c>
      <c r="J116" s="47">
        <v>44000</v>
      </c>
      <c r="K116" s="91" t="str">
        <f t="shared" si="7"/>
        <v>FY20</v>
      </c>
      <c r="L116" s="28" t="str">
        <f>"Q"&amp;CHOOSE(MONTH(FY20_Published36[[#This Row],[LNTP (6010)]]),3,3,3,4,4,4,1,1,1,2,2,2)</f>
        <v>Q4</v>
      </c>
      <c r="M116" s="39" t="s">
        <v>564</v>
      </c>
      <c r="N116" s="37" t="s">
        <v>590</v>
      </c>
      <c r="O116" s="36" t="s">
        <v>566</v>
      </c>
      <c r="P116" s="37" t="s">
        <v>572</v>
      </c>
    </row>
    <row r="117" spans="1:16" ht="16" x14ac:dyDescent="0.2">
      <c r="A117" s="34" t="s">
        <v>35</v>
      </c>
      <c r="B117" s="28" t="s">
        <v>211</v>
      </c>
      <c r="C117" s="95" t="s">
        <v>326</v>
      </c>
      <c r="D117" s="84" t="s">
        <v>0</v>
      </c>
      <c r="E117" s="85">
        <v>1450000</v>
      </c>
      <c r="F117" s="85">
        <v>1643215.7899948901</v>
      </c>
      <c r="G117" s="39">
        <v>43893.333333333336</v>
      </c>
      <c r="H117" s="91" t="str">
        <f t="shared" si="6"/>
        <v>FY20</v>
      </c>
      <c r="I117" s="28" t="str">
        <f>"Q"&amp;CHOOSE(MONTH(FY20_Published36[[#This Row],[Contract Bid - Start (5010)]]),3,3,3,4,4,4,1,1,1,2,2,2)</f>
        <v>Q3</v>
      </c>
      <c r="J117" s="47">
        <v>44000.333333333336</v>
      </c>
      <c r="K117" s="91" t="str">
        <f t="shared" si="7"/>
        <v>FY20</v>
      </c>
      <c r="L117" s="28" t="str">
        <f>"Q"&amp;CHOOSE(MONTH(FY20_Published36[[#This Row],[LNTP (6010)]]),3,3,3,4,4,4,1,1,1,2,2,2)</f>
        <v>Q4</v>
      </c>
      <c r="M117" s="39" t="s">
        <v>565</v>
      </c>
      <c r="N117" s="37" t="s">
        <v>590</v>
      </c>
      <c r="O117" s="36" t="s">
        <v>566</v>
      </c>
      <c r="P117" s="37" t="s">
        <v>569</v>
      </c>
    </row>
    <row r="118" spans="1:16" ht="16" x14ac:dyDescent="0.2">
      <c r="A118" s="34" t="s">
        <v>85</v>
      </c>
      <c r="B118" s="28" t="s">
        <v>157</v>
      </c>
      <c r="C118" s="95" t="s">
        <v>264</v>
      </c>
      <c r="D118" s="84" t="s">
        <v>0</v>
      </c>
      <c r="E118" s="85">
        <v>9999999.9134090897</v>
      </c>
      <c r="F118" s="85">
        <v>10438399.912802</v>
      </c>
      <c r="G118" s="39">
        <v>43879.333333333336</v>
      </c>
      <c r="H118" s="91" t="str">
        <f t="shared" si="6"/>
        <v>FY20</v>
      </c>
      <c r="I118" s="28" t="str">
        <f>"Q"&amp;CHOOSE(MONTH(FY20_Published36[[#This Row],[Contract Bid - Start (5010)]]),3,3,3,4,4,4,1,1,1,2,2,2)</f>
        <v>Q3</v>
      </c>
      <c r="J118" s="47">
        <v>44004.333333333336</v>
      </c>
      <c r="K118" s="91" t="str">
        <f t="shared" si="7"/>
        <v>FY20</v>
      </c>
      <c r="L118" s="28" t="str">
        <f>"Q"&amp;CHOOSE(MONTH(FY20_Published36[[#This Row],[LNTP (6010)]]),3,3,3,4,4,4,1,1,1,2,2,2)</f>
        <v>Q4</v>
      </c>
      <c r="M118" s="39" t="s">
        <v>564</v>
      </c>
      <c r="N118" s="37" t="s">
        <v>590</v>
      </c>
      <c r="O118" s="36" t="s">
        <v>566</v>
      </c>
      <c r="P118" s="37" t="s">
        <v>596</v>
      </c>
    </row>
    <row r="119" spans="1:16" ht="16" x14ac:dyDescent="0.2">
      <c r="A119" s="34" t="s">
        <v>48</v>
      </c>
      <c r="B119" s="28" t="s">
        <v>156</v>
      </c>
      <c r="C119" s="95" t="s">
        <v>263</v>
      </c>
      <c r="D119" s="84" t="s">
        <v>0</v>
      </c>
      <c r="E119" s="85">
        <v>54999999.949000001</v>
      </c>
      <c r="F119" s="85">
        <v>66999999.523880497</v>
      </c>
      <c r="G119" s="39">
        <v>43879.333333333336</v>
      </c>
      <c r="H119" s="91" t="str">
        <f t="shared" si="6"/>
        <v>FY20</v>
      </c>
      <c r="I119" s="28" t="str">
        <f>"Q"&amp;CHOOSE(MONTH(FY20_Published36[[#This Row],[Contract Bid - Start (5010)]]),3,3,3,4,4,4,1,1,1,2,2,2)</f>
        <v>Q3</v>
      </c>
      <c r="J119" s="47">
        <v>44004.333333333336</v>
      </c>
      <c r="K119" s="91" t="str">
        <f t="shared" si="7"/>
        <v>FY20</v>
      </c>
      <c r="L119" s="28" t="str">
        <f>"Q"&amp;CHOOSE(MONTH(FY20_Published36[[#This Row],[LNTP (6010)]]),3,3,3,4,4,4,1,1,1,2,2,2)</f>
        <v>Q4</v>
      </c>
      <c r="M119" s="39" t="s">
        <v>564</v>
      </c>
      <c r="N119" s="37" t="s">
        <v>590</v>
      </c>
      <c r="O119" s="36" t="s">
        <v>566</v>
      </c>
      <c r="P119" s="37" t="s">
        <v>596</v>
      </c>
    </row>
    <row r="120" spans="1:16" ht="16" x14ac:dyDescent="0.2">
      <c r="A120" s="34" t="s">
        <v>283</v>
      </c>
      <c r="B120" s="28" t="s">
        <v>308</v>
      </c>
      <c r="C120" s="95" t="s">
        <v>263</v>
      </c>
      <c r="D120" s="84" t="s">
        <v>0</v>
      </c>
      <c r="E120" s="85">
        <v>6389000</v>
      </c>
      <c r="F120" s="85">
        <v>8517999.9988667294</v>
      </c>
      <c r="G120" s="39">
        <v>43888.333333333336</v>
      </c>
      <c r="H120" s="91" t="str">
        <f t="shared" si="6"/>
        <v>FY20</v>
      </c>
      <c r="I120" s="28" t="str">
        <f>"Q"&amp;CHOOSE(MONTH(FY20_Published36[[#This Row],[Contract Bid - Start (5010)]]),3,3,3,4,4,4,1,1,1,2,2,2)</f>
        <v>Q3</v>
      </c>
      <c r="J120" s="47">
        <v>44006.333333333336</v>
      </c>
      <c r="K120" s="91" t="str">
        <f t="shared" si="7"/>
        <v>FY20</v>
      </c>
      <c r="L120" s="28" t="str">
        <f>"Q"&amp;CHOOSE(MONTH(FY20_Published36[[#This Row],[LNTP (6010)]]),3,3,3,4,4,4,1,1,1,2,2,2)</f>
        <v>Q4</v>
      </c>
      <c r="M120" s="39" t="s">
        <v>564</v>
      </c>
      <c r="N120" s="37" t="s">
        <v>590</v>
      </c>
      <c r="O120" s="36" t="s">
        <v>566</v>
      </c>
      <c r="P120" s="37" t="s">
        <v>596</v>
      </c>
    </row>
    <row r="121" spans="1:16" ht="16" x14ac:dyDescent="0.2">
      <c r="A121" s="34" t="s">
        <v>284</v>
      </c>
      <c r="B121" s="28" t="s">
        <v>309</v>
      </c>
      <c r="C121" s="95" t="s">
        <v>263</v>
      </c>
      <c r="D121" s="84" t="s">
        <v>0</v>
      </c>
      <c r="E121" s="85">
        <v>7071000</v>
      </c>
      <c r="F121" s="85">
        <v>9427999.9983684309</v>
      </c>
      <c r="G121" s="39">
        <v>43888.333333333336</v>
      </c>
      <c r="H121" s="91" t="str">
        <f t="shared" si="6"/>
        <v>FY20</v>
      </c>
      <c r="I121" s="28" t="str">
        <f>"Q"&amp;CHOOSE(MONTH(FY20_Published36[[#This Row],[Contract Bid - Start (5010)]]),3,3,3,4,4,4,1,1,1,2,2,2)</f>
        <v>Q3</v>
      </c>
      <c r="J121" s="47">
        <v>44006.333333333336</v>
      </c>
      <c r="K121" s="91" t="str">
        <f t="shared" si="7"/>
        <v>FY20</v>
      </c>
      <c r="L121" s="28" t="str">
        <f>"Q"&amp;CHOOSE(MONTH(FY20_Published36[[#This Row],[LNTP (6010)]]),3,3,3,4,4,4,1,1,1,2,2,2)</f>
        <v>Q4</v>
      </c>
      <c r="M121" s="39" t="s">
        <v>564</v>
      </c>
      <c r="N121" s="37" t="s">
        <v>590</v>
      </c>
      <c r="O121" s="36" t="s">
        <v>566</v>
      </c>
      <c r="P121" s="37" t="s">
        <v>596</v>
      </c>
    </row>
    <row r="122" spans="1:16" ht="16" x14ac:dyDescent="0.2">
      <c r="A122" s="34" t="s">
        <v>117</v>
      </c>
      <c r="B122" s="28" t="s">
        <v>621</v>
      </c>
      <c r="C122" s="95" t="s">
        <v>317</v>
      </c>
      <c r="D122" s="84" t="s">
        <v>0</v>
      </c>
      <c r="E122" s="85">
        <v>360300</v>
      </c>
      <c r="F122" s="85">
        <v>804999.99971668597</v>
      </c>
      <c r="G122" s="39">
        <v>43874.333333333336</v>
      </c>
      <c r="H122" s="91" t="str">
        <f t="shared" si="6"/>
        <v>FY20</v>
      </c>
      <c r="I122" s="28" t="str">
        <f>"Q"&amp;CHOOSE(MONTH(FY20_Published36[[#This Row],[Contract Bid - Start (5010)]]),3,3,3,4,4,4,1,1,1,2,2,2)</f>
        <v>Q3</v>
      </c>
      <c r="J122" s="47">
        <v>44008.333333333336</v>
      </c>
      <c r="K122" s="91" t="str">
        <f t="shared" si="7"/>
        <v>FY20</v>
      </c>
      <c r="L122" s="28" t="str">
        <f>"Q"&amp;CHOOSE(MONTH(FY20_Published36[[#This Row],[LNTP (6010)]]),3,3,3,4,4,4,1,1,1,2,2,2)</f>
        <v>Q4</v>
      </c>
      <c r="M122" s="39" t="s">
        <v>564</v>
      </c>
      <c r="N122" s="37" t="s">
        <v>590</v>
      </c>
      <c r="O122" s="36" t="s">
        <v>566</v>
      </c>
      <c r="P122" s="37" t="s">
        <v>600</v>
      </c>
    </row>
    <row r="123" spans="1:16" ht="16" x14ac:dyDescent="0.2">
      <c r="A123" s="34" t="s">
        <v>270</v>
      </c>
      <c r="B123" s="28" t="s">
        <v>305</v>
      </c>
      <c r="C123" s="95" t="s">
        <v>326</v>
      </c>
      <c r="D123" s="84" t="s">
        <v>0</v>
      </c>
      <c r="E123" s="85">
        <v>832776</v>
      </c>
      <c r="F123" s="85">
        <v>1330575.9996454299</v>
      </c>
      <c r="G123" s="39">
        <v>43914</v>
      </c>
      <c r="H123" s="91" t="str">
        <f t="shared" si="6"/>
        <v>FY20</v>
      </c>
      <c r="I123" s="28" t="str">
        <f>"Q"&amp;CHOOSE(MONTH(FY20_Published36[[#This Row],[Contract Bid - Start (5010)]]),3,3,3,4,4,4,1,1,1,2,2,2)</f>
        <v>Q3</v>
      </c>
      <c r="J123" s="47">
        <v>44011.333333333336</v>
      </c>
      <c r="K123" s="91" t="str">
        <f t="shared" si="7"/>
        <v>FY20</v>
      </c>
      <c r="L123" s="28" t="str">
        <f>"Q"&amp;CHOOSE(MONTH(FY20_Published36[[#This Row],[LNTP (6010)]]),3,3,3,4,4,4,1,1,1,2,2,2)</f>
        <v>Q4</v>
      </c>
      <c r="M123" s="39" t="s">
        <v>564</v>
      </c>
      <c r="N123" s="37" t="s">
        <v>590</v>
      </c>
      <c r="O123" s="36" t="s">
        <v>566</v>
      </c>
      <c r="P123" s="37" t="s">
        <v>572</v>
      </c>
    </row>
    <row r="124" spans="1:16" ht="16" x14ac:dyDescent="0.2">
      <c r="A124" s="34" t="s">
        <v>147</v>
      </c>
      <c r="B124" s="28" t="s">
        <v>170</v>
      </c>
      <c r="C124" s="95" t="s">
        <v>263</v>
      </c>
      <c r="D124" s="84" t="s">
        <v>0</v>
      </c>
      <c r="E124" s="85">
        <v>212419.99969539599</v>
      </c>
      <c r="F124" s="85">
        <v>484379.99946358998</v>
      </c>
      <c r="G124" s="39">
        <v>43958.333333333336</v>
      </c>
      <c r="H124" s="91" t="str">
        <f t="shared" si="6"/>
        <v>FY20</v>
      </c>
      <c r="I124" s="28" t="str">
        <f>"Q"&amp;CHOOSE(MONTH(FY20_Published36[[#This Row],[Contract Bid - Start (5010)]]),3,3,3,4,4,4,1,1,1,2,2,2)</f>
        <v>Q4</v>
      </c>
      <c r="J124" s="47">
        <v>44012</v>
      </c>
      <c r="K124" s="91" t="str">
        <f t="shared" si="7"/>
        <v>FY20</v>
      </c>
      <c r="L124" s="28" t="str">
        <f>"Q"&amp;CHOOSE(MONTH(FY20_Published36[[#This Row],[LNTP (6010)]]),3,3,3,4,4,4,1,1,1,2,2,2)</f>
        <v>Q4</v>
      </c>
      <c r="M124" s="39" t="s">
        <v>564</v>
      </c>
      <c r="N124" s="37" t="s">
        <v>590</v>
      </c>
      <c r="O124" s="36" t="s">
        <v>566</v>
      </c>
      <c r="P124" s="37" t="s">
        <v>657</v>
      </c>
    </row>
    <row r="125" spans="1:16" ht="16" x14ac:dyDescent="0.2">
      <c r="A125" s="34" t="s">
        <v>277</v>
      </c>
      <c r="B125" s="28" t="s">
        <v>231</v>
      </c>
      <c r="C125" s="92" t="s">
        <v>265</v>
      </c>
      <c r="D125" s="84" t="s">
        <v>0</v>
      </c>
      <c r="E125" s="85">
        <v>12313000</v>
      </c>
      <c r="F125" s="85">
        <v>9734000</v>
      </c>
      <c r="G125" s="39">
        <v>43594</v>
      </c>
      <c r="H125" s="91" t="str">
        <f t="shared" si="6"/>
        <v>FY19</v>
      </c>
      <c r="I125" s="28" t="str">
        <f>"Q"&amp;CHOOSE(MONTH(FY20_Published36[[#This Row],[Contract Bid - Start (5010)]]),3,3,3,4,4,4,1,1,1,2,2,2)</f>
        <v>Q4</v>
      </c>
      <c r="J125" s="47">
        <v>44012</v>
      </c>
      <c r="K125" s="91" t="str">
        <f t="shared" si="7"/>
        <v>FY20</v>
      </c>
      <c r="L125" s="28" t="str">
        <f>"Q"&amp;CHOOSE(MONTH(FY20_Published36[[#This Row],[LNTP (6010)]]),3,3,3,4,4,4,1,1,1,2,2,2)</f>
        <v>Q4</v>
      </c>
      <c r="M125" s="86" t="s">
        <v>627</v>
      </c>
      <c r="N125" s="80" t="s">
        <v>590</v>
      </c>
      <c r="O125" s="36" t="s">
        <v>566</v>
      </c>
      <c r="P125" s="37" t="s">
        <v>575</v>
      </c>
    </row>
    <row r="126" spans="1:16" ht="16" x14ac:dyDescent="0.2">
      <c r="A126" s="34" t="s">
        <v>94</v>
      </c>
      <c r="B126" s="28" t="s">
        <v>153</v>
      </c>
      <c r="C126" s="95" t="s">
        <v>264</v>
      </c>
      <c r="D126" s="84" t="s">
        <v>0</v>
      </c>
      <c r="E126" s="85">
        <v>10541817.9625606</v>
      </c>
      <c r="F126" s="85">
        <v>13142733.962560199</v>
      </c>
      <c r="G126" s="39">
        <v>43895.333333333336</v>
      </c>
      <c r="H126" s="91" t="str">
        <f t="shared" si="6"/>
        <v>FY20</v>
      </c>
      <c r="I126" s="28" t="str">
        <f>"Q"&amp;CHOOSE(MONTH(FY20_Published36[[#This Row],[Contract Bid - Start (5010)]]),3,3,3,4,4,4,1,1,1,2,2,2)</f>
        <v>Q3</v>
      </c>
      <c r="J126" s="47">
        <v>44012</v>
      </c>
      <c r="K126" s="91" t="str">
        <f t="shared" si="7"/>
        <v>FY20</v>
      </c>
      <c r="L126" s="28" t="str">
        <f>"Q"&amp;CHOOSE(MONTH(FY20_Published36[[#This Row],[LNTP (6010)]]),3,3,3,4,4,4,1,1,1,2,2,2)</f>
        <v>Q4</v>
      </c>
      <c r="M126" s="39" t="s">
        <v>564</v>
      </c>
      <c r="N126" s="37" t="s">
        <v>590</v>
      </c>
      <c r="O126" s="36" t="s">
        <v>566</v>
      </c>
      <c r="P126" s="37" t="s">
        <v>657</v>
      </c>
    </row>
    <row r="127" spans="1:16" ht="16" x14ac:dyDescent="0.2">
      <c r="A127" s="34" t="s">
        <v>93</v>
      </c>
      <c r="B127" s="28" t="s">
        <v>152</v>
      </c>
      <c r="C127" s="95" t="s">
        <v>263</v>
      </c>
      <c r="D127" s="84" t="s">
        <v>0</v>
      </c>
      <c r="E127" s="85">
        <v>1578149.9966410799</v>
      </c>
      <c r="F127" s="85">
        <v>2025349.9966392</v>
      </c>
      <c r="G127" s="39">
        <v>43895.333333333336</v>
      </c>
      <c r="H127" s="91" t="str">
        <f t="shared" si="6"/>
        <v>FY20</v>
      </c>
      <c r="I127" s="28" t="str">
        <f>"Q"&amp;CHOOSE(MONTH(FY20_Published36[[#This Row],[Contract Bid - Start (5010)]]),3,3,3,4,4,4,1,1,1,2,2,2)</f>
        <v>Q3</v>
      </c>
      <c r="J127" s="47">
        <v>44012</v>
      </c>
      <c r="K127" s="91" t="str">
        <f t="shared" si="7"/>
        <v>FY20</v>
      </c>
      <c r="L127" s="28" t="str">
        <f>"Q"&amp;CHOOSE(MONTH(FY20_Published36[[#This Row],[LNTP (6010)]]),3,3,3,4,4,4,1,1,1,2,2,2)</f>
        <v>Q4</v>
      </c>
      <c r="M127" s="39" t="s">
        <v>564</v>
      </c>
      <c r="N127" s="37" t="s">
        <v>590</v>
      </c>
      <c r="O127" s="36" t="s">
        <v>566</v>
      </c>
      <c r="P127" s="37" t="s">
        <v>657</v>
      </c>
    </row>
    <row r="128" spans="1:16" ht="16" x14ac:dyDescent="0.2">
      <c r="A128" s="34" t="s">
        <v>292</v>
      </c>
      <c r="B128" s="28" t="s">
        <v>224</v>
      </c>
      <c r="C128" s="92" t="s">
        <v>326</v>
      </c>
      <c r="D128" s="29" t="s">
        <v>240</v>
      </c>
      <c r="E128" s="85">
        <v>5000000</v>
      </c>
      <c r="F128" s="85">
        <v>5500000</v>
      </c>
      <c r="G128" s="39">
        <v>43631</v>
      </c>
      <c r="H128" s="91" t="str">
        <f t="shared" si="6"/>
        <v>FY19</v>
      </c>
      <c r="I128" s="28" t="str">
        <f>"Q"&amp;CHOOSE(MONTH(FY20_Published36[[#This Row],[Contract Bid - Start (5010)]]),3,3,3,4,4,4,1,1,1,2,2,2)</f>
        <v>Q4</v>
      </c>
      <c r="J128" s="47">
        <v>44012</v>
      </c>
      <c r="K128" s="91" t="str">
        <f t="shared" si="7"/>
        <v>FY20</v>
      </c>
      <c r="L128" s="28" t="str">
        <f>"Q"&amp;CHOOSE(MONTH(FY20_Published36[[#This Row],[LNTP (6010)]]),3,3,3,4,4,4,1,1,1,2,2,2)</f>
        <v>Q4</v>
      </c>
      <c r="M128" s="86" t="s">
        <v>326</v>
      </c>
      <c r="N128" s="80" t="s">
        <v>590</v>
      </c>
      <c r="O128" s="36" t="s">
        <v>566</v>
      </c>
      <c r="P128" s="37" t="s">
        <v>576</v>
      </c>
    </row>
    <row r="129" spans="1:16" ht="16" x14ac:dyDescent="0.2">
      <c r="A129" s="34" t="s">
        <v>294</v>
      </c>
      <c r="B129" s="28" t="s">
        <v>230</v>
      </c>
      <c r="C129" s="92" t="s">
        <v>326</v>
      </c>
      <c r="D129" s="29" t="s">
        <v>240</v>
      </c>
      <c r="E129" s="85">
        <v>5000000</v>
      </c>
      <c r="F129" s="85">
        <v>5500000</v>
      </c>
      <c r="G129" s="39">
        <v>43617</v>
      </c>
      <c r="H129" s="91" t="str">
        <f t="shared" si="6"/>
        <v>FY19</v>
      </c>
      <c r="I129" s="28" t="str">
        <f>"Q"&amp;CHOOSE(MONTH(FY20_Published36[[#This Row],[Contract Bid - Start (5010)]]),3,3,3,4,4,4,1,1,1,2,2,2)</f>
        <v>Q4</v>
      </c>
      <c r="J129" s="47">
        <v>44012</v>
      </c>
      <c r="K129" s="91" t="str">
        <f t="shared" si="7"/>
        <v>FY20</v>
      </c>
      <c r="L129" s="28" t="str">
        <f>"Q"&amp;CHOOSE(MONTH(FY20_Published36[[#This Row],[LNTP (6010)]]),3,3,3,4,4,4,1,1,1,2,2,2)</f>
        <v>Q4</v>
      </c>
      <c r="M129" s="86" t="s">
        <v>326</v>
      </c>
      <c r="N129" s="80" t="s">
        <v>590</v>
      </c>
      <c r="O129" s="36" t="s">
        <v>566</v>
      </c>
      <c r="P129" s="37" t="s">
        <v>576</v>
      </c>
    </row>
    <row r="130" spans="1:16" ht="16" x14ac:dyDescent="0.2">
      <c r="A130" s="34" t="s">
        <v>380</v>
      </c>
      <c r="B130" s="28" t="s">
        <v>629</v>
      </c>
      <c r="C130" s="95" t="s">
        <v>263</v>
      </c>
      <c r="D130" s="84" t="s">
        <v>0</v>
      </c>
      <c r="E130" s="85">
        <v>1005500</v>
      </c>
      <c r="F130" s="85">
        <v>1226199.99998095</v>
      </c>
      <c r="G130" s="74">
        <v>43929</v>
      </c>
      <c r="H130" s="91" t="str">
        <f t="shared" ref="H130:H140" si="8">"FY"&amp;RIGHT(YEAR(DATE(YEAR(G130),MONTH(G130)+(7-1),1)),2)</f>
        <v>FY20</v>
      </c>
      <c r="I130" s="28" t="str">
        <f>"Q"&amp;CHOOSE(MONTH(FY20_Published36[[#This Row],[Contract Bid - Start (5010)]]),3,3,3,4,4,4,1,1,1,2,2,2)</f>
        <v>Q4</v>
      </c>
      <c r="J130" s="74">
        <v>44012</v>
      </c>
      <c r="K130" s="91" t="str">
        <f t="shared" ref="K130:K140" si="9">"FY"&amp;RIGHT(YEAR(DATE(YEAR(J130),MONTH(J130)+(7-1),1)),2)</f>
        <v>FY20</v>
      </c>
      <c r="L130" s="28" t="str">
        <f>"Q"&amp;CHOOSE(MONTH(FY20_Published36[[#This Row],[LNTP (6010)]]),3,3,3,4,4,4,1,1,1,2,2,2)</f>
        <v>Q4</v>
      </c>
      <c r="M130" s="39" t="s">
        <v>564</v>
      </c>
      <c r="N130" s="37" t="s">
        <v>590</v>
      </c>
      <c r="O130" s="36" t="s">
        <v>566</v>
      </c>
      <c r="P130" s="37" t="s">
        <v>657</v>
      </c>
    </row>
    <row r="131" spans="1:16" ht="32" x14ac:dyDescent="0.2">
      <c r="A131" s="34" t="s">
        <v>139</v>
      </c>
      <c r="B131" s="28" t="s">
        <v>154</v>
      </c>
      <c r="C131" s="95" t="s">
        <v>262</v>
      </c>
      <c r="D131" s="84" t="s">
        <v>0</v>
      </c>
      <c r="E131" s="85">
        <v>131000</v>
      </c>
      <c r="F131" s="85">
        <v>281000</v>
      </c>
      <c r="G131" s="75">
        <v>43908</v>
      </c>
      <c r="H131" s="91" t="str">
        <f t="shared" si="8"/>
        <v>FY20</v>
      </c>
      <c r="I131" s="28" t="str">
        <f>"Q"&amp;CHOOSE(MONTH(FY20_Published36[[#This Row],[Contract Bid - Start (5010)]]),3,3,3,4,4,4,1,1,1,2,2,2)</f>
        <v>Q3</v>
      </c>
      <c r="J131" s="74">
        <v>44012</v>
      </c>
      <c r="K131" s="91" t="str">
        <f t="shared" si="9"/>
        <v>FY20</v>
      </c>
      <c r="L131" s="28" t="str">
        <f>"Q"&amp;CHOOSE(MONTH(FY20_Published36[[#This Row],[LNTP (6010)]]),3,3,3,4,4,4,1,1,1,2,2,2)</f>
        <v>Q4</v>
      </c>
      <c r="M131" s="39" t="s">
        <v>564</v>
      </c>
      <c r="N131" s="37" t="s">
        <v>590</v>
      </c>
      <c r="O131" s="36" t="s">
        <v>566</v>
      </c>
      <c r="P131" s="37" t="s">
        <v>657</v>
      </c>
    </row>
    <row r="132" spans="1:16" ht="16" x14ac:dyDescent="0.2">
      <c r="A132" s="34" t="s">
        <v>378</v>
      </c>
      <c r="B132" s="28" t="s">
        <v>631</v>
      </c>
      <c r="C132" s="95" t="s">
        <v>264</v>
      </c>
      <c r="D132" s="84" t="s">
        <v>0</v>
      </c>
      <c r="E132" s="85">
        <v>2152300</v>
      </c>
      <c r="F132" s="85">
        <v>3182499.99961614</v>
      </c>
      <c r="G132" s="75">
        <v>43908</v>
      </c>
      <c r="H132" s="91" t="str">
        <f t="shared" si="8"/>
        <v>FY20</v>
      </c>
      <c r="I132" s="28" t="str">
        <f>"Q"&amp;CHOOSE(MONTH(FY20_Published36[[#This Row],[Contract Bid - Start (5010)]]),3,3,3,4,4,4,1,1,1,2,2,2)</f>
        <v>Q3</v>
      </c>
      <c r="J132" s="74">
        <v>44012</v>
      </c>
      <c r="K132" s="91" t="str">
        <f t="shared" si="9"/>
        <v>FY20</v>
      </c>
      <c r="L132" s="28" t="str">
        <f>"Q"&amp;CHOOSE(MONTH(FY20_Published36[[#This Row],[LNTP (6010)]]),3,3,3,4,4,4,1,1,1,2,2,2)</f>
        <v>Q4</v>
      </c>
      <c r="M132" s="39" t="s">
        <v>564</v>
      </c>
      <c r="N132" s="37" t="s">
        <v>590</v>
      </c>
      <c r="O132" s="36" t="s">
        <v>566</v>
      </c>
      <c r="P132" s="37" t="s">
        <v>657</v>
      </c>
    </row>
    <row r="133" spans="1:16" ht="16" x14ac:dyDescent="0.2">
      <c r="A133" s="34" t="s">
        <v>97</v>
      </c>
      <c r="B133" s="28" t="s">
        <v>194</v>
      </c>
      <c r="C133" s="95" t="s">
        <v>326</v>
      </c>
      <c r="D133" s="84" t="s">
        <v>240</v>
      </c>
      <c r="E133" s="85">
        <v>256612</v>
      </c>
      <c r="F133" s="85">
        <v>381799.99999865098</v>
      </c>
      <c r="G133" s="39">
        <v>43992.333333333336</v>
      </c>
      <c r="H133" s="91" t="str">
        <f t="shared" si="8"/>
        <v>FY20</v>
      </c>
      <c r="I133" s="28" t="str">
        <f>"Q"&amp;CHOOSE(MONTH(FY20_Published36[[#This Row],[Contract Bid - Start (5010)]]),3,3,3,4,4,4,1,1,1,2,2,2)</f>
        <v>Q4</v>
      </c>
      <c r="J133" s="78">
        <v>44055.333333333336</v>
      </c>
      <c r="K133" s="91" t="str">
        <f t="shared" si="9"/>
        <v>FY21</v>
      </c>
      <c r="L133" s="28" t="str">
        <f>"Q"&amp;CHOOSE(MONTH(FY20_Published36[[#This Row],[LNTP (6010)]]),3,3,3,4,4,4,1,1,1,2,2,2)</f>
        <v>Q1</v>
      </c>
      <c r="M133" s="39" t="s">
        <v>564</v>
      </c>
      <c r="N133" s="37" t="s">
        <v>590</v>
      </c>
      <c r="O133" s="36" t="s">
        <v>566</v>
      </c>
      <c r="P133" s="37" t="s">
        <v>601</v>
      </c>
    </row>
    <row r="134" spans="1:16" ht="16" x14ac:dyDescent="0.2">
      <c r="A134" s="34" t="s">
        <v>143</v>
      </c>
      <c r="B134" s="28" t="s">
        <v>189</v>
      </c>
      <c r="C134" s="95" t="s">
        <v>326</v>
      </c>
      <c r="D134" s="84" t="s">
        <v>240</v>
      </c>
      <c r="E134" s="85">
        <v>480000</v>
      </c>
      <c r="F134" s="85">
        <v>679999.99999625003</v>
      </c>
      <c r="G134" s="39">
        <v>43997.333333333336</v>
      </c>
      <c r="H134" s="91" t="str">
        <f t="shared" si="8"/>
        <v>FY20</v>
      </c>
      <c r="I134" s="28" t="str">
        <f>"Q"&amp;CHOOSE(MONTH(FY20_Published36[[#This Row],[Contract Bid - Start (5010)]]),3,3,3,4,4,4,1,1,1,2,2,2)</f>
        <v>Q4</v>
      </c>
      <c r="J134" s="78">
        <v>44091.333333333336</v>
      </c>
      <c r="K134" s="91" t="str">
        <f t="shared" si="9"/>
        <v>FY21</v>
      </c>
      <c r="L134" s="28" t="str">
        <f>"Q"&amp;CHOOSE(MONTH(FY20_Published36[[#This Row],[LNTP (6010)]]),3,3,3,4,4,4,1,1,1,2,2,2)</f>
        <v>Q1</v>
      </c>
      <c r="M134" s="39" t="s">
        <v>564</v>
      </c>
      <c r="N134" s="37" t="s">
        <v>590</v>
      </c>
      <c r="O134" s="36" t="s">
        <v>566</v>
      </c>
      <c r="P134" s="37" t="s">
        <v>601</v>
      </c>
    </row>
    <row r="135" spans="1:16" ht="16" x14ac:dyDescent="0.2">
      <c r="A135" s="34" t="s">
        <v>100</v>
      </c>
      <c r="B135" s="28" t="s">
        <v>188</v>
      </c>
      <c r="C135" s="95" t="s">
        <v>326</v>
      </c>
      <c r="D135" s="84" t="s">
        <v>0</v>
      </c>
      <c r="E135" s="85">
        <v>275000</v>
      </c>
      <c r="F135" s="85">
        <v>422500</v>
      </c>
      <c r="G135" s="39">
        <v>43999.333333333336</v>
      </c>
      <c r="H135" s="91" t="str">
        <f t="shared" si="8"/>
        <v>FY20</v>
      </c>
      <c r="I135" s="28" t="str">
        <f>"Q"&amp;CHOOSE(MONTH(FY20_Published36[[#This Row],[Contract Bid - Start (5010)]]),3,3,3,4,4,4,1,1,1,2,2,2)</f>
        <v>Q4</v>
      </c>
      <c r="J135" s="78">
        <v>44095.333333333336</v>
      </c>
      <c r="K135" s="91" t="str">
        <f t="shared" si="9"/>
        <v>FY21</v>
      </c>
      <c r="L135" s="28" t="str">
        <f>"Q"&amp;CHOOSE(MONTH(FY20_Published36[[#This Row],[LNTP (6010)]]),3,3,3,4,4,4,1,1,1,2,2,2)</f>
        <v>Q1</v>
      </c>
      <c r="M135" s="39" t="s">
        <v>564</v>
      </c>
      <c r="N135" s="37" t="s">
        <v>590</v>
      </c>
      <c r="O135" s="36" t="s">
        <v>566</v>
      </c>
      <c r="P135" s="37" t="s">
        <v>601</v>
      </c>
    </row>
    <row r="136" spans="1:16" ht="16" x14ac:dyDescent="0.2">
      <c r="A136" s="34" t="s">
        <v>374</v>
      </c>
      <c r="B136" s="28" t="s">
        <v>609</v>
      </c>
      <c r="C136" s="95" t="s">
        <v>326</v>
      </c>
      <c r="D136" s="84" t="s">
        <v>240</v>
      </c>
      <c r="E136" s="85">
        <v>765000</v>
      </c>
      <c r="F136" s="85">
        <v>1100000</v>
      </c>
      <c r="G136" s="39">
        <v>43992.333333333336</v>
      </c>
      <c r="H136" s="91" t="str">
        <f t="shared" si="8"/>
        <v>FY20</v>
      </c>
      <c r="I136" s="28" t="str">
        <f>"Q"&amp;CHOOSE(MONTH(FY20_Published36[[#This Row],[Contract Bid - Start (5010)]]),3,3,3,4,4,4,1,1,1,2,2,2)</f>
        <v>Q4</v>
      </c>
      <c r="J136" s="78">
        <v>44151.333333333336</v>
      </c>
      <c r="K136" s="91" t="str">
        <f t="shared" si="9"/>
        <v>FY21</v>
      </c>
      <c r="L136" s="28" t="str">
        <f>"Q"&amp;CHOOSE(MONTH(FY20_Published36[[#This Row],[LNTP (6010)]]),3,3,3,4,4,4,1,1,1,2,2,2)</f>
        <v>Q2</v>
      </c>
      <c r="M136" s="39" t="s">
        <v>564</v>
      </c>
      <c r="N136" s="37" t="s">
        <v>590</v>
      </c>
      <c r="O136" s="36" t="s">
        <v>566</v>
      </c>
      <c r="P136" s="37" t="s">
        <v>601</v>
      </c>
    </row>
    <row r="137" spans="1:16" ht="16" x14ac:dyDescent="0.2">
      <c r="A137" s="34" t="s">
        <v>373</v>
      </c>
      <c r="B137" s="28" t="s">
        <v>608</v>
      </c>
      <c r="C137" s="95" t="s">
        <v>326</v>
      </c>
      <c r="D137" s="84" t="s">
        <v>0</v>
      </c>
      <c r="E137" s="85">
        <v>237500</v>
      </c>
      <c r="F137" s="85">
        <v>395399.99999950302</v>
      </c>
      <c r="G137" s="39">
        <v>43987.333333333336</v>
      </c>
      <c r="H137" s="91" t="str">
        <f t="shared" si="8"/>
        <v>FY20</v>
      </c>
      <c r="I137" s="28" t="str">
        <f>"Q"&amp;CHOOSE(MONTH(FY20_Published36[[#This Row],[Contract Bid - Start (5010)]]),3,3,3,4,4,4,1,1,1,2,2,2)</f>
        <v>Q4</v>
      </c>
      <c r="J137" s="78">
        <v>44165.333333333336</v>
      </c>
      <c r="K137" s="91" t="str">
        <f t="shared" si="9"/>
        <v>FY21</v>
      </c>
      <c r="L137" s="28" t="str">
        <f>"Q"&amp;CHOOSE(MONTH(FY20_Published36[[#This Row],[LNTP (6010)]]),3,3,3,4,4,4,1,1,1,2,2,2)</f>
        <v>Q2</v>
      </c>
      <c r="M137" s="39" t="s">
        <v>564</v>
      </c>
      <c r="N137" s="37" t="s">
        <v>590</v>
      </c>
      <c r="O137" s="36" t="s">
        <v>566</v>
      </c>
      <c r="P137" s="37" t="s">
        <v>601</v>
      </c>
    </row>
    <row r="138" spans="1:16" ht="16" x14ac:dyDescent="0.2">
      <c r="A138" s="34" t="s">
        <v>141</v>
      </c>
      <c r="B138" s="33" t="s">
        <v>226</v>
      </c>
      <c r="C138" s="96" t="s">
        <v>264</v>
      </c>
      <c r="D138" s="87" t="s">
        <v>0</v>
      </c>
      <c r="E138" s="43">
        <v>0</v>
      </c>
      <c r="F138" s="95">
        <v>0</v>
      </c>
      <c r="G138" s="39">
        <v>0</v>
      </c>
      <c r="H138" s="91" t="str">
        <f t="shared" si="8"/>
        <v>FY00</v>
      </c>
      <c r="I138" s="28" t="str">
        <f>"Q"&amp;CHOOSE(MONTH(FY20_Published36[[#This Row],[Contract Bid - Start (5010)]]),3,3,3,4,4,4,1,1,1,2,2,2)</f>
        <v>Q3</v>
      </c>
      <c r="J138" s="39" t="s">
        <v>804</v>
      </c>
      <c r="K138" s="91" t="e">
        <f t="shared" si="9"/>
        <v>#VALUE!</v>
      </c>
      <c r="L138" s="13" t="e">
        <f>"Q"&amp;CHOOSE(MONTH(FY20_Published36[[#This Row],[LNTP (6010)]]),3,3,3,4,4,4,1,1,1,2,2,2)</f>
        <v>#VALUE!</v>
      </c>
      <c r="M138" s="88" t="s">
        <v>563</v>
      </c>
      <c r="N138" s="89" t="s">
        <v>590</v>
      </c>
      <c r="O138" s="90" t="s">
        <v>566</v>
      </c>
      <c r="P138" s="89" t="s">
        <v>598</v>
      </c>
    </row>
    <row r="139" spans="1:16" ht="16" x14ac:dyDescent="0.2">
      <c r="A139" s="34" t="s">
        <v>99</v>
      </c>
      <c r="B139" s="28" t="s">
        <v>232</v>
      </c>
      <c r="C139" s="92" t="s">
        <v>263</v>
      </c>
      <c r="D139" s="29" t="s">
        <v>0</v>
      </c>
      <c r="E139" s="43">
        <v>0</v>
      </c>
      <c r="F139" s="95">
        <v>0</v>
      </c>
      <c r="G139" s="39">
        <v>43594</v>
      </c>
      <c r="H139" s="91" t="str">
        <f t="shared" si="8"/>
        <v>FY19</v>
      </c>
      <c r="I139" s="28" t="str">
        <f>"Q"&amp;CHOOSE(MONTH(FY20_Published36[[#This Row],[Contract Bid - Start (5010)]]),3,3,3,4,4,4,1,1,1,2,2,2)</f>
        <v>Q4</v>
      </c>
      <c r="J139" s="39" t="s">
        <v>804</v>
      </c>
      <c r="K139" s="91" t="e">
        <f t="shared" si="9"/>
        <v>#VALUE!</v>
      </c>
      <c r="L139" s="13" t="e">
        <f>"Q"&amp;CHOOSE(MONTH(FY20_Published36[[#This Row],[LNTP (6010)]]),3,3,3,4,4,4,1,1,1,2,2,2)</f>
        <v>#VALUE!</v>
      </c>
      <c r="M139" s="39" t="s">
        <v>564</v>
      </c>
      <c r="N139" s="37" t="s">
        <v>590</v>
      </c>
      <c r="O139" s="36" t="s">
        <v>566</v>
      </c>
      <c r="P139" s="37" t="s">
        <v>578</v>
      </c>
    </row>
    <row r="140" spans="1:16" ht="16" x14ac:dyDescent="0.2">
      <c r="A140" s="34" t="s">
        <v>39</v>
      </c>
      <c r="B140" s="28" t="s">
        <v>223</v>
      </c>
      <c r="C140" s="95" t="s">
        <v>247</v>
      </c>
      <c r="D140" s="84" t="s">
        <v>0</v>
      </c>
      <c r="E140" s="43">
        <v>0</v>
      </c>
      <c r="F140" s="95">
        <v>0</v>
      </c>
      <c r="G140" s="39">
        <v>0</v>
      </c>
      <c r="H140" s="91" t="str">
        <f t="shared" si="8"/>
        <v>FY00</v>
      </c>
      <c r="I140" s="28" t="str">
        <f>"Q"&amp;CHOOSE(MONTH(FY20_Published36[[#This Row],[Contract Bid - Start (5010)]]),3,3,3,4,4,4,1,1,1,2,2,2)</f>
        <v>Q3</v>
      </c>
      <c r="J140" s="39" t="s">
        <v>804</v>
      </c>
      <c r="K140" s="91" t="e">
        <f t="shared" si="9"/>
        <v>#VALUE!</v>
      </c>
      <c r="L140" s="13" t="e">
        <f>"Q"&amp;CHOOSE(MONTH(FY20_Published36[[#This Row],[LNTP (6010)]]),3,3,3,4,4,4,1,1,1,2,2,2)</f>
        <v>#VALUE!</v>
      </c>
      <c r="M140" s="86" t="s">
        <v>563</v>
      </c>
      <c r="N140" s="37" t="s">
        <v>590</v>
      </c>
      <c r="O140" s="36" t="s">
        <v>566</v>
      </c>
      <c r="P140" s="37" t="s">
        <v>591</v>
      </c>
    </row>
  </sheetData>
  <conditionalFormatting sqref="H1 H40:H1048576">
    <cfRule type="cellIs" dxfId="107" priority="30" operator="equal">
      <formula>"FY20"</formula>
    </cfRule>
  </conditionalFormatting>
  <conditionalFormatting sqref="H2:H140 K1:K1048576">
    <cfRule type="cellIs" dxfId="106" priority="29" operator="equal">
      <formula>"FY20"</formula>
    </cfRule>
  </conditionalFormatting>
  <conditionalFormatting sqref="B14">
    <cfRule type="duplicateValues" dxfId="105" priority="27"/>
  </conditionalFormatting>
  <conditionalFormatting sqref="A14">
    <cfRule type="duplicateValues" dxfId="104" priority="28"/>
  </conditionalFormatting>
  <conditionalFormatting sqref="B15:B18">
    <cfRule type="duplicateValues" dxfId="103" priority="25"/>
  </conditionalFormatting>
  <conditionalFormatting sqref="C16:C17">
    <cfRule type="duplicateValues" dxfId="102" priority="23"/>
  </conditionalFormatting>
  <conditionalFormatting sqref="C16:C17">
    <cfRule type="duplicateValues" dxfId="101" priority="24"/>
  </conditionalFormatting>
  <conditionalFormatting sqref="A15:A18">
    <cfRule type="duplicateValues" dxfId="100" priority="26"/>
  </conditionalFormatting>
  <conditionalFormatting sqref="B19">
    <cfRule type="duplicateValues" dxfId="99" priority="21"/>
  </conditionalFormatting>
  <conditionalFormatting sqref="A19">
    <cfRule type="duplicateValues" dxfId="98" priority="22"/>
  </conditionalFormatting>
  <conditionalFormatting sqref="B20:B24">
    <cfRule type="duplicateValues" dxfId="97" priority="19"/>
  </conditionalFormatting>
  <conditionalFormatting sqref="A20:A24">
    <cfRule type="duplicateValues" dxfId="96" priority="20"/>
  </conditionalFormatting>
  <conditionalFormatting sqref="B25:B30">
    <cfRule type="duplicateValues" dxfId="95" priority="17"/>
  </conditionalFormatting>
  <conditionalFormatting sqref="A25:A30">
    <cfRule type="duplicateValues" dxfId="94" priority="18"/>
  </conditionalFormatting>
  <conditionalFormatting sqref="B31">
    <cfRule type="duplicateValues" dxfId="93" priority="15"/>
  </conditionalFormatting>
  <conditionalFormatting sqref="A31">
    <cfRule type="duplicateValues" dxfId="92" priority="16"/>
  </conditionalFormatting>
  <conditionalFormatting sqref="B32">
    <cfRule type="duplicateValues" dxfId="91" priority="13"/>
  </conditionalFormatting>
  <conditionalFormatting sqref="A32">
    <cfRule type="duplicateValues" dxfId="90" priority="14"/>
  </conditionalFormatting>
  <conditionalFormatting sqref="B33">
    <cfRule type="duplicateValues" dxfId="89" priority="11"/>
  </conditionalFormatting>
  <conditionalFormatting sqref="A33">
    <cfRule type="duplicateValues" dxfId="88" priority="12"/>
  </conditionalFormatting>
  <conditionalFormatting sqref="B34">
    <cfRule type="duplicateValues" dxfId="87" priority="9"/>
  </conditionalFormatting>
  <conditionalFormatting sqref="A34">
    <cfRule type="duplicateValues" dxfId="86" priority="10"/>
  </conditionalFormatting>
  <conditionalFormatting sqref="B35">
    <cfRule type="duplicateValues" dxfId="85" priority="7"/>
  </conditionalFormatting>
  <conditionalFormatting sqref="A35">
    <cfRule type="duplicateValues" dxfId="84" priority="8"/>
  </conditionalFormatting>
  <conditionalFormatting sqref="A36:A39">
    <cfRule type="duplicateValues" dxfId="83" priority="6"/>
  </conditionalFormatting>
  <conditionalFormatting sqref="A36:A39">
    <cfRule type="duplicateValues" dxfId="82" priority="5"/>
  </conditionalFormatting>
  <conditionalFormatting sqref="A36:A39">
    <cfRule type="duplicateValues" dxfId="81" priority="4"/>
  </conditionalFormatting>
  <conditionalFormatting sqref="B36:B39">
    <cfRule type="duplicateValues" dxfId="80" priority="3"/>
  </conditionalFormatting>
  <conditionalFormatting sqref="A40:A45">
    <cfRule type="duplicateValues" dxfId="79" priority="2"/>
  </conditionalFormatting>
  <conditionalFormatting sqref="B2:B140">
    <cfRule type="duplicateValues" dxfId="78" priority="1817"/>
  </conditionalFormatting>
  <conditionalFormatting sqref="A2:A140">
    <cfRule type="duplicateValues" dxfId="77" priority="1819"/>
  </conditionalFormatting>
  <conditionalFormatting sqref="A137:A138">
    <cfRule type="duplicateValues" dxfId="76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70"/>
  <sheetViews>
    <sheetView topLeftCell="A131" zoomScale="60" zoomScaleNormal="60" workbookViewId="0">
      <pane xSplit="2" topLeftCell="H1" activePane="topRight" state="frozen"/>
      <selection pane="topRight" activeCell="J153" sqref="J153"/>
    </sheetView>
  </sheetViews>
  <sheetFormatPr baseColWidth="10" defaultColWidth="8.83203125" defaultRowHeight="15" x14ac:dyDescent="0.2"/>
  <cols>
    <col min="1" max="1" width="20.6640625" customWidth="1"/>
    <col min="2" max="2" width="42" customWidth="1"/>
    <col min="3" max="3" width="57.6640625" style="5" customWidth="1"/>
    <col min="4" max="4" width="44.33203125" customWidth="1"/>
    <col min="5" max="5" width="23.83203125" style="44" customWidth="1"/>
    <col min="6" max="6" width="25.5" style="3" customWidth="1"/>
    <col min="7" max="7" width="25.5" style="41" customWidth="1"/>
    <col min="8" max="8" width="19.1640625" style="6" customWidth="1"/>
    <col min="9" max="9" width="19.1640625" customWidth="1"/>
    <col min="10" max="10" width="25.5" style="41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bestFit="1" customWidth="1"/>
    <col min="16" max="16" width="27.6640625" bestFit="1" customWidth="1"/>
    <col min="17" max="17" width="20.6640625" bestFit="1" customWidth="1"/>
  </cols>
  <sheetData>
    <row r="1" spans="1:17" s="1" customFormat="1" ht="39.75" customHeight="1" x14ac:dyDescent="0.2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2" t="s">
        <v>548</v>
      </c>
      <c r="H1" s="11" t="s">
        <v>22</v>
      </c>
      <c r="I1" s="10" t="s">
        <v>23</v>
      </c>
      <c r="J1" s="42" t="s">
        <v>549</v>
      </c>
      <c r="K1" s="11" t="s">
        <v>20</v>
      </c>
      <c r="L1" s="10" t="s">
        <v>21</v>
      </c>
      <c r="M1" s="11" t="s">
        <v>325</v>
      </c>
      <c r="N1" s="98" t="s">
        <v>550</v>
      </c>
      <c r="O1" s="98" t="s">
        <v>585</v>
      </c>
      <c r="P1" s="98" t="s">
        <v>561</v>
      </c>
      <c r="Q1" s="99" t="s">
        <v>604</v>
      </c>
    </row>
    <row r="2" spans="1:17" x14ac:dyDescent="0.2">
      <c r="A2" s="66" t="s">
        <v>584</v>
      </c>
      <c r="B2" s="28" t="s">
        <v>602</v>
      </c>
      <c r="C2" s="62" t="s">
        <v>266</v>
      </c>
      <c r="D2" s="63" t="s">
        <v>261</v>
      </c>
      <c r="E2" s="43">
        <v>1000000</v>
      </c>
      <c r="F2" s="43">
        <v>1700000</v>
      </c>
      <c r="G2" s="39">
        <v>43528.333333333336</v>
      </c>
      <c r="H2" s="35" t="s">
        <v>555</v>
      </c>
      <c r="I2" s="64" t="s">
        <v>242</v>
      </c>
      <c r="J2" s="47">
        <v>43669</v>
      </c>
      <c r="K2" s="35" t="s">
        <v>556</v>
      </c>
      <c r="L2" s="64" t="s">
        <v>243</v>
      </c>
      <c r="M2" s="48" t="s">
        <v>563</v>
      </c>
      <c r="N2" s="37" t="s">
        <v>590</v>
      </c>
      <c r="O2" s="36" t="s">
        <v>566</v>
      </c>
      <c r="P2" s="37" t="s">
        <v>594</v>
      </c>
      <c r="Q2" s="37" t="s">
        <v>805</v>
      </c>
    </row>
    <row r="3" spans="1:17" x14ac:dyDescent="0.2">
      <c r="A3" s="67" t="s">
        <v>134</v>
      </c>
      <c r="B3" s="28" t="s">
        <v>228</v>
      </c>
      <c r="C3" s="29" t="s">
        <v>326</v>
      </c>
      <c r="D3" s="29" t="s">
        <v>240</v>
      </c>
      <c r="E3" s="43">
        <v>84999.999742424203</v>
      </c>
      <c r="F3" s="43">
        <v>125999.999727424</v>
      </c>
      <c r="G3" s="39">
        <v>43829.333333333336</v>
      </c>
      <c r="H3" s="35" t="str">
        <f>"FY"&amp;RIGHT(YEAR(DATE(YEAR(FY20_Published367[[#This Row],[Contract Bid - Start (5010)]]),MONTH(FY20_Published367[[#This Row],[Contract Bid - Start (5010)]])+(7-1),1)),2)</f>
        <v>FY20</v>
      </c>
      <c r="I3" s="13" t="str">
        <f>"Q"&amp;CHOOSE(MONTH(FY20_Published367[[#This Row],[Contract Bid - Start (5010)]]),3,3,3,4,4,4,1,1,1,2,2,2)</f>
        <v>Q2</v>
      </c>
      <c r="J3" s="39">
        <v>43864.333333333336</v>
      </c>
      <c r="K3" s="35" t="str">
        <f>"FY"&amp;RIGHT(YEAR(DATE(YEAR(FY20_Published367[[#This Row],[LNTP (6010)]]),MONTH(FY20_Published367[[#This Row],[LNTP (6010)]])+(7-1),1)),2)</f>
        <v>FY20</v>
      </c>
      <c r="L3" s="13" t="str">
        <f>"Q"&amp;CHOOSE(MONTH(FY20_Published367[[#This Row],[LNTP (6010)]]),3,3,3,4,4,4,1,1,1,2,2,2)</f>
        <v>Q3</v>
      </c>
      <c r="M3" s="39" t="s">
        <v>564</v>
      </c>
      <c r="N3" s="36" t="s">
        <v>590</v>
      </c>
      <c r="O3" s="36" t="s">
        <v>566</v>
      </c>
      <c r="P3" s="36" t="s">
        <v>601</v>
      </c>
      <c r="Q3" s="81" t="s">
        <v>805</v>
      </c>
    </row>
    <row r="4" spans="1:17" x14ac:dyDescent="0.2">
      <c r="A4" s="68" t="s">
        <v>69</v>
      </c>
      <c r="B4" s="28" t="s">
        <v>221</v>
      </c>
      <c r="C4" s="29" t="s">
        <v>264</v>
      </c>
      <c r="D4" s="29" t="s">
        <v>240</v>
      </c>
      <c r="E4" s="43">
        <v>2005614.29</v>
      </c>
      <c r="F4" s="83">
        <v>3005290</v>
      </c>
      <c r="G4" s="39">
        <v>43640.333333333336</v>
      </c>
      <c r="H4" s="35" t="str">
        <f>"FY"&amp;RIGHT(YEAR(DATE(YEAR(FY20_Published367[[#This Row],[Contract Bid - Start (5010)]]),MONTH(FY20_Published367[[#This Row],[Contract Bid - Start (5010)]])+(7-1),1)),2)</f>
        <v>FY19</v>
      </c>
      <c r="I4" s="13" t="str">
        <f>"Q"&amp;CHOOSE(MONTH(FY20_Published367[[#This Row],[Contract Bid - Start (5010)]]),3,3,3,4,4,4,1,1,1,2,2,2)</f>
        <v>Q4</v>
      </c>
      <c r="J4" s="74">
        <v>43700.333333333336</v>
      </c>
      <c r="K4" s="35" t="str">
        <f>"FY"&amp;RIGHT(YEAR(DATE(YEAR(FY20_Published367[[#This Row],[LNTP (6010)]]),MONTH(FY20_Published367[[#This Row],[LNTP (6010)]])+(7-1),1)),2)</f>
        <v>FY20</v>
      </c>
      <c r="L4" s="13" t="str">
        <f>"Q"&amp;CHOOSE(MONTH(FY20_Published367[[#This Row],[LNTP (6010)]]),3,3,3,4,4,4,1,1,1,2,2,2)</f>
        <v>Q1</v>
      </c>
      <c r="M4" s="39" t="s">
        <v>564</v>
      </c>
      <c r="N4" s="36" t="s">
        <v>590</v>
      </c>
      <c r="O4" s="36" t="s">
        <v>566</v>
      </c>
      <c r="P4" s="36" t="s">
        <v>578</v>
      </c>
      <c r="Q4" s="81" t="s">
        <v>805</v>
      </c>
    </row>
    <row r="5" spans="1:17" x14ac:dyDescent="0.2">
      <c r="A5" s="68" t="s">
        <v>5</v>
      </c>
      <c r="B5" s="28" t="s">
        <v>234</v>
      </c>
      <c r="C5" s="29" t="s">
        <v>326</v>
      </c>
      <c r="D5" s="29" t="s">
        <v>240</v>
      </c>
      <c r="E5" s="43">
        <v>68601.993056000007</v>
      </c>
      <c r="F5" s="43">
        <v>79999.992853267002</v>
      </c>
      <c r="G5" s="39">
        <v>43829.333333333336</v>
      </c>
      <c r="H5" s="35" t="str">
        <f>"FY"&amp;RIGHT(YEAR(DATE(YEAR(FY20_Published367[[#This Row],[Contract Bid - Start (5010)]]),MONTH(FY20_Published367[[#This Row],[Contract Bid - Start (5010)]])+(7-1),1)),2)</f>
        <v>FY20</v>
      </c>
      <c r="I5" s="13" t="str">
        <f>"Q"&amp;CHOOSE(MONTH(FY20_Published367[[#This Row],[Contract Bid - Start (5010)]]),3,3,3,4,4,4,1,1,1,2,2,2)</f>
        <v>Q2</v>
      </c>
      <c r="J5" s="39">
        <v>43864.333333333336</v>
      </c>
      <c r="K5" s="35" t="str">
        <f>"FY"&amp;RIGHT(YEAR(DATE(YEAR(FY20_Published367[[#This Row],[LNTP (6010)]]),MONTH(FY20_Published367[[#This Row],[LNTP (6010)]])+(7-1),1)),2)</f>
        <v>FY20</v>
      </c>
      <c r="L5" s="13" t="str">
        <f>"Q"&amp;CHOOSE(MONTH(FY20_Published367[[#This Row],[LNTP (6010)]]),3,3,3,4,4,4,1,1,1,2,2,2)</f>
        <v>Q3</v>
      </c>
      <c r="M5" s="39" t="s">
        <v>564</v>
      </c>
      <c r="N5" s="36" t="s">
        <v>590</v>
      </c>
      <c r="O5" s="36" t="s">
        <v>566</v>
      </c>
      <c r="P5" s="36" t="s">
        <v>601</v>
      </c>
      <c r="Q5" s="81" t="s">
        <v>805</v>
      </c>
    </row>
    <row r="6" spans="1:17" x14ac:dyDescent="0.2">
      <c r="A6" s="66" t="s">
        <v>583</v>
      </c>
      <c r="B6" s="28" t="s">
        <v>256</v>
      </c>
      <c r="C6" s="62" t="s">
        <v>262</v>
      </c>
      <c r="D6" s="63" t="s">
        <v>261</v>
      </c>
      <c r="E6" s="43">
        <v>1707000</v>
      </c>
      <c r="F6" s="43">
        <v>2900000</v>
      </c>
      <c r="G6" s="39">
        <v>43528.333333333336</v>
      </c>
      <c r="H6" s="35" t="s">
        <v>555</v>
      </c>
      <c r="I6" s="64" t="s">
        <v>242</v>
      </c>
      <c r="J6" s="47">
        <v>43689.333333333336</v>
      </c>
      <c r="K6" s="35" t="s">
        <v>556</v>
      </c>
      <c r="L6" s="64" t="s">
        <v>243</v>
      </c>
      <c r="M6" s="48" t="s">
        <v>563</v>
      </c>
      <c r="N6" s="37" t="s">
        <v>590</v>
      </c>
      <c r="O6" s="36" t="s">
        <v>566</v>
      </c>
      <c r="P6" s="37" t="s">
        <v>594</v>
      </c>
      <c r="Q6" s="37" t="s">
        <v>805</v>
      </c>
    </row>
    <row r="7" spans="1:17" x14ac:dyDescent="0.2">
      <c r="A7" s="66" t="s">
        <v>581</v>
      </c>
      <c r="B7" s="28" t="s">
        <v>254</v>
      </c>
      <c r="C7" s="62" t="s">
        <v>262</v>
      </c>
      <c r="D7" s="63" t="s">
        <v>261</v>
      </c>
      <c r="E7" s="43">
        <v>5500000</v>
      </c>
      <c r="F7" s="43">
        <v>5900000</v>
      </c>
      <c r="G7" s="39">
        <v>43503.333333333336</v>
      </c>
      <c r="H7" s="35" t="s">
        <v>555</v>
      </c>
      <c r="I7" s="64" t="s">
        <v>242</v>
      </c>
      <c r="J7" s="47">
        <v>43690</v>
      </c>
      <c r="K7" s="35" t="s">
        <v>556</v>
      </c>
      <c r="L7" s="64" t="s">
        <v>243</v>
      </c>
      <c r="M7" s="48" t="s">
        <v>563</v>
      </c>
      <c r="N7" s="37" t="s">
        <v>590</v>
      </c>
      <c r="O7" s="36" t="s">
        <v>566</v>
      </c>
      <c r="P7" s="37" t="s">
        <v>594</v>
      </c>
      <c r="Q7" s="37" t="s">
        <v>805</v>
      </c>
    </row>
    <row r="8" spans="1:17" x14ac:dyDescent="0.2">
      <c r="A8" s="68" t="s">
        <v>108</v>
      </c>
      <c r="B8" s="28" t="s">
        <v>217</v>
      </c>
      <c r="C8" s="29" t="s">
        <v>316</v>
      </c>
      <c r="D8" s="29" t="s">
        <v>0</v>
      </c>
      <c r="E8" s="43">
        <v>304425</v>
      </c>
      <c r="F8" s="43">
        <v>647824.99982032995</v>
      </c>
      <c r="G8" s="39">
        <v>43552.333333333336</v>
      </c>
      <c r="H8" s="35" t="str">
        <f>"FY"&amp;RIGHT(YEAR(DATE(YEAR(FY20_Published367[[#This Row],[Contract Bid - Start (5010)]]),MONTH(FY20_Published367[[#This Row],[Contract Bid - Start (5010)]])+(7-1),1)),2)</f>
        <v>FY19</v>
      </c>
      <c r="I8" s="13" t="str">
        <f>"Q"&amp;CHOOSE(MONTH(FY20_Published367[[#This Row],[Contract Bid - Start (5010)]]),3,3,3,4,4,4,1,1,1,2,2,2)</f>
        <v>Q3</v>
      </c>
      <c r="J8" s="74">
        <v>43748</v>
      </c>
      <c r="K8" s="35" t="str">
        <f>"FY"&amp;RIGHT(YEAR(DATE(YEAR(FY20_Published367[[#This Row],[LNTP (6010)]]),MONTH(FY20_Published367[[#This Row],[LNTP (6010)]])+(7-1),1)),2)</f>
        <v>FY20</v>
      </c>
      <c r="L8" s="13" t="str">
        <f>"Q"&amp;CHOOSE(MONTH(FY20_Published367[[#This Row],[LNTP (6010)]]),3,3,3,4,4,4,1,1,1,2,2,2)</f>
        <v>Q2</v>
      </c>
      <c r="M8" s="39" t="s">
        <v>564</v>
      </c>
      <c r="N8" s="36" t="s">
        <v>590</v>
      </c>
      <c r="O8" s="36" t="s">
        <v>566</v>
      </c>
      <c r="P8" s="36" t="s">
        <v>572</v>
      </c>
      <c r="Q8" s="81" t="s">
        <v>805</v>
      </c>
    </row>
    <row r="9" spans="1:17" x14ac:dyDescent="0.2">
      <c r="A9" s="66" t="s">
        <v>582</v>
      </c>
      <c r="B9" s="28" t="s">
        <v>255</v>
      </c>
      <c r="C9" s="62" t="s">
        <v>262</v>
      </c>
      <c r="D9" s="63" t="s">
        <v>261</v>
      </c>
      <c r="E9" s="43">
        <v>3000000</v>
      </c>
      <c r="F9" s="43">
        <v>3900000</v>
      </c>
      <c r="G9" s="39">
        <v>43503.333333333336</v>
      </c>
      <c r="H9" s="35" t="s">
        <v>555</v>
      </c>
      <c r="I9" s="64" t="s">
        <v>242</v>
      </c>
      <c r="J9" s="47">
        <v>43649</v>
      </c>
      <c r="K9" s="35" t="s">
        <v>556</v>
      </c>
      <c r="L9" s="64" t="s">
        <v>243</v>
      </c>
      <c r="M9" s="48" t="s">
        <v>563</v>
      </c>
      <c r="N9" s="37" t="s">
        <v>590</v>
      </c>
      <c r="O9" s="36" t="s">
        <v>566</v>
      </c>
      <c r="P9" s="37" t="s">
        <v>594</v>
      </c>
      <c r="Q9" s="37" t="s">
        <v>805</v>
      </c>
    </row>
    <row r="10" spans="1:17" x14ac:dyDescent="0.2">
      <c r="A10" s="69" t="s">
        <v>100</v>
      </c>
      <c r="B10" s="28" t="s">
        <v>188</v>
      </c>
      <c r="C10" s="29" t="s">
        <v>326</v>
      </c>
      <c r="D10" s="29" t="s">
        <v>0</v>
      </c>
      <c r="E10" s="43">
        <v>275000</v>
      </c>
      <c r="F10" s="43">
        <v>422500</v>
      </c>
      <c r="G10" s="39">
        <v>43999.333333333336</v>
      </c>
      <c r="H10" s="35" t="str">
        <f>"FY"&amp;RIGHT(YEAR(DATE(YEAR(FY20_Published367[[#This Row],[Contract Bid - Start (5010)]]),MONTH(FY20_Published367[[#This Row],[Contract Bid - Start (5010)]])+(7-1),1)),2)</f>
        <v>FY20</v>
      </c>
      <c r="I10" s="13" t="str">
        <f>"Q"&amp;CHOOSE(MONTH(FY20_Published367[[#This Row],[Contract Bid - Start (5010)]]),3,3,3,4,4,4,1,1,1,2,2,2)</f>
        <v>Q4</v>
      </c>
      <c r="J10" s="78">
        <v>44095.333333333336</v>
      </c>
      <c r="K10" s="35" t="str">
        <f>"FY"&amp;RIGHT(YEAR(DATE(YEAR(FY20_Published367[[#This Row],[LNTP (6010)]]),MONTH(FY20_Published367[[#This Row],[LNTP (6010)]])+(7-1),1)),2)</f>
        <v>FY21</v>
      </c>
      <c r="L10" s="13" t="str">
        <f>"Q"&amp;CHOOSE(MONTH(FY20_Published367[[#This Row],[LNTP (6010)]]),3,3,3,4,4,4,1,1,1,2,2,2)</f>
        <v>Q1</v>
      </c>
      <c r="M10" s="39" t="s">
        <v>564</v>
      </c>
      <c r="N10" s="36" t="s">
        <v>590</v>
      </c>
      <c r="O10" s="36" t="s">
        <v>566</v>
      </c>
      <c r="P10" s="36" t="s">
        <v>601</v>
      </c>
      <c r="Q10" s="81" t="s">
        <v>806</v>
      </c>
    </row>
    <row r="11" spans="1:17" x14ac:dyDescent="0.2">
      <c r="A11" s="66" t="s">
        <v>273</v>
      </c>
      <c r="B11" s="28" t="s">
        <v>306</v>
      </c>
      <c r="C11" s="29" t="s">
        <v>263</v>
      </c>
      <c r="D11" s="29" t="s">
        <v>0</v>
      </c>
      <c r="E11" s="43">
        <v>464999.99868068198</v>
      </c>
      <c r="F11" s="43">
        <v>783059.95833678695</v>
      </c>
      <c r="G11" s="39">
        <v>43864.333333333336</v>
      </c>
      <c r="H11" s="35" t="str">
        <f>"FY"&amp;RIGHT(YEAR(DATE(YEAR(FY20_Published367[[#This Row],[Contract Bid - Start (5010)]]),MONTH(FY20_Published367[[#This Row],[Contract Bid - Start (5010)]])+(7-1),1)),2)</f>
        <v>FY20</v>
      </c>
      <c r="I11" s="13" t="str">
        <f>"Q"&amp;CHOOSE(MONTH(FY20_Published367[[#This Row],[Contract Bid - Start (5010)]]),3,3,3,4,4,4,1,1,1,2,2,2)</f>
        <v>Q3</v>
      </c>
      <c r="J11" s="39">
        <v>43991.333333333336</v>
      </c>
      <c r="K11" s="35" t="str">
        <f>"FY"&amp;RIGHT(YEAR(DATE(YEAR(FY20_Published367[[#This Row],[LNTP (6010)]]),MONTH(FY20_Published367[[#This Row],[LNTP (6010)]])+(7-1),1)),2)</f>
        <v>FY20</v>
      </c>
      <c r="L11" s="13" t="str">
        <f>"Q"&amp;CHOOSE(MONTH(FY20_Published367[[#This Row],[LNTP (6010)]]),3,3,3,4,4,4,1,1,1,2,2,2)</f>
        <v>Q4</v>
      </c>
      <c r="M11" s="39" t="s">
        <v>564</v>
      </c>
      <c r="N11" s="36" t="s">
        <v>590</v>
      </c>
      <c r="O11" s="36" t="s">
        <v>566</v>
      </c>
      <c r="P11" s="36" t="s">
        <v>599</v>
      </c>
      <c r="Q11" s="81" t="s">
        <v>806</v>
      </c>
    </row>
    <row r="12" spans="1:17" x14ac:dyDescent="0.2">
      <c r="A12" s="66" t="s">
        <v>131</v>
      </c>
      <c r="B12" s="28" t="s">
        <v>159</v>
      </c>
      <c r="C12" s="29" t="s">
        <v>264</v>
      </c>
      <c r="D12" s="29" t="s">
        <v>0</v>
      </c>
      <c r="E12" s="43">
        <v>4000512.2206230601</v>
      </c>
      <c r="F12" s="43">
        <v>6007874.0665903604</v>
      </c>
      <c r="G12" s="39">
        <v>43864.333333333336</v>
      </c>
      <c r="H12" s="35" t="str">
        <f>"FY"&amp;RIGHT(YEAR(DATE(YEAR(FY20_Published367[[#This Row],[Contract Bid - Start (5010)]]),MONTH(FY20_Published367[[#This Row],[Contract Bid - Start (5010)]])+(7-1),1)),2)</f>
        <v>FY20</v>
      </c>
      <c r="I12" s="13" t="str">
        <f>"Q"&amp;CHOOSE(MONTH(FY20_Published367[[#This Row],[Contract Bid - Start (5010)]]),3,3,3,4,4,4,1,1,1,2,2,2)</f>
        <v>Q3</v>
      </c>
      <c r="J12" s="39">
        <v>43991.333333333336</v>
      </c>
      <c r="K12" s="35" t="str">
        <f>"FY"&amp;RIGHT(YEAR(DATE(YEAR(FY20_Published367[[#This Row],[LNTP (6010)]]),MONTH(FY20_Published367[[#This Row],[LNTP (6010)]])+(7-1),1)),2)</f>
        <v>FY20</v>
      </c>
      <c r="L12" s="13" t="str">
        <f>"Q"&amp;CHOOSE(MONTH(FY20_Published367[[#This Row],[LNTP (6010)]]),3,3,3,4,4,4,1,1,1,2,2,2)</f>
        <v>Q4</v>
      </c>
      <c r="M12" s="39" t="s">
        <v>564</v>
      </c>
      <c r="N12" s="36" t="s">
        <v>590</v>
      </c>
      <c r="O12" s="36" t="s">
        <v>566</v>
      </c>
      <c r="P12" s="36" t="s">
        <v>599</v>
      </c>
      <c r="Q12" s="81" t="s">
        <v>806</v>
      </c>
    </row>
    <row r="13" spans="1:17" x14ac:dyDescent="0.2">
      <c r="A13" s="66" t="s">
        <v>92</v>
      </c>
      <c r="B13" s="28" t="s">
        <v>205</v>
      </c>
      <c r="C13" s="57" t="s">
        <v>263</v>
      </c>
      <c r="D13" s="29" t="s">
        <v>0</v>
      </c>
      <c r="E13" s="43">
        <v>316847.79968515201</v>
      </c>
      <c r="F13" s="43">
        <v>583057.10960162897</v>
      </c>
      <c r="G13" s="59">
        <v>43678.333333333336</v>
      </c>
      <c r="H13" s="35" t="str">
        <f>"FY"&amp;RIGHT(YEAR(DATE(YEAR(FY20_Published367[[#This Row],[Contract Bid - Start (5010)]]),MONTH(FY20_Published367[[#This Row],[Contract Bid - Start (5010)]])+(7-1),1)),2)</f>
        <v>FY20</v>
      </c>
      <c r="I13" s="61" t="str">
        <f>"Q"&amp;CHOOSE(MONTH(FY20_Published367[[#This Row],[Contract Bid - Start (5010)]]),3,3,3,4,4,4,1,1,1,2,2,2)</f>
        <v>Q1</v>
      </c>
      <c r="J13" s="59">
        <v>43773.333333333336</v>
      </c>
      <c r="K13" s="35" t="str">
        <f>"FY"&amp;RIGHT(YEAR(DATE(YEAR(FY20_Published367[[#This Row],[LNTP (6010)]]),MONTH(FY20_Published367[[#This Row],[LNTP (6010)]])+(7-1),1)),2)</f>
        <v>FY20</v>
      </c>
      <c r="L13" s="61" t="str">
        <f>"Q"&amp;CHOOSE(MONTH(FY20_Published367[[#This Row],[LNTP (6010)]]),3,3,3,4,4,4,1,1,1,2,2,2)</f>
        <v>Q2</v>
      </c>
      <c r="M13" s="39" t="s">
        <v>564</v>
      </c>
      <c r="N13" s="36" t="s">
        <v>590</v>
      </c>
      <c r="O13" s="36" t="s">
        <v>566</v>
      </c>
      <c r="P13" s="36" t="s">
        <v>599</v>
      </c>
      <c r="Q13" s="81" t="s">
        <v>805</v>
      </c>
    </row>
    <row r="14" spans="1:17" x14ac:dyDescent="0.2">
      <c r="A14" s="66" t="s">
        <v>91</v>
      </c>
      <c r="B14" s="28" t="s">
        <v>204</v>
      </c>
      <c r="C14" s="29" t="s">
        <v>264</v>
      </c>
      <c r="D14" s="29" t="s">
        <v>0</v>
      </c>
      <c r="E14" s="43">
        <v>2311652.1977183502</v>
      </c>
      <c r="F14" s="43">
        <v>3903693.84746153</v>
      </c>
      <c r="G14" s="39">
        <v>43678.333333333336</v>
      </c>
      <c r="H14" s="35" t="str">
        <f>"FY"&amp;RIGHT(YEAR(DATE(YEAR(FY20_Published367[[#This Row],[Contract Bid - Start (5010)]]),MONTH(FY20_Published367[[#This Row],[Contract Bid - Start (5010)]])+(7-1),1)),2)</f>
        <v>FY20</v>
      </c>
      <c r="I14" s="13" t="str">
        <f>"Q"&amp;CHOOSE(MONTH(FY20_Published367[[#This Row],[Contract Bid - Start (5010)]]),3,3,3,4,4,4,1,1,1,2,2,2)</f>
        <v>Q1</v>
      </c>
      <c r="J14" s="39">
        <v>43773.333333333336</v>
      </c>
      <c r="K14" s="35" t="str">
        <f>"FY"&amp;RIGHT(YEAR(DATE(YEAR(FY20_Published367[[#This Row],[LNTP (6010)]]),MONTH(FY20_Published367[[#This Row],[LNTP (6010)]])+(7-1),1)),2)</f>
        <v>FY20</v>
      </c>
      <c r="L14" s="13" t="str">
        <f>"Q"&amp;CHOOSE(MONTH(FY20_Published367[[#This Row],[LNTP (6010)]]),3,3,3,4,4,4,1,1,1,2,2,2)</f>
        <v>Q2</v>
      </c>
      <c r="M14" s="39" t="s">
        <v>564</v>
      </c>
      <c r="N14" s="36" t="s">
        <v>590</v>
      </c>
      <c r="O14" s="36" t="s">
        <v>566</v>
      </c>
      <c r="P14" s="36" t="s">
        <v>599</v>
      </c>
      <c r="Q14" s="81" t="s">
        <v>805</v>
      </c>
    </row>
    <row r="15" spans="1:17" x14ac:dyDescent="0.2">
      <c r="A15" s="68" t="s">
        <v>333</v>
      </c>
      <c r="B15" s="28" t="s">
        <v>622</v>
      </c>
      <c r="C15" s="57" t="s">
        <v>263</v>
      </c>
      <c r="D15" s="57" t="s">
        <v>248</v>
      </c>
      <c r="E15" s="43">
        <v>4821300</v>
      </c>
      <c r="F15" s="58">
        <v>5523299.9924586704</v>
      </c>
      <c r="G15" s="59">
        <v>43864.333333333336</v>
      </c>
      <c r="H15" s="60" t="str">
        <f>"FY"&amp;RIGHT(YEAR(DATE(YEAR(FY20_Published367[[#This Row],[Contract Bid - Start (5010)]]),MONTH(FY20_Published367[[#This Row],[Contract Bid - Start (5010)]])+(7-1),1)),2)</f>
        <v>FY20</v>
      </c>
      <c r="I15" s="61" t="str">
        <f>"Q"&amp;CHOOSE(MONTH(FY20_Published367[[#This Row],[Contract Bid - Start (5010)]]),3,3,3,4,4,4,1,1,1,2,2,2)</f>
        <v>Q3</v>
      </c>
      <c r="J15" s="59">
        <v>43952.333333333336</v>
      </c>
      <c r="K15" s="60" t="str">
        <f>"FY"&amp;RIGHT(YEAR(DATE(YEAR(FY20_Published367[[#This Row],[LNTP (6010)]]),MONTH(FY20_Published367[[#This Row],[LNTP (6010)]])+(7-1),1)),2)</f>
        <v>FY20</v>
      </c>
      <c r="L15" s="61" t="str">
        <f>"Q"&amp;CHOOSE(MONTH(FY20_Published367[[#This Row],[LNTP (6010)]]),3,3,3,4,4,4,1,1,1,2,2,2)</f>
        <v>Q4</v>
      </c>
      <c r="M15" s="39" t="s">
        <v>564</v>
      </c>
      <c r="N15" s="36" t="s">
        <v>590</v>
      </c>
      <c r="O15" s="36" t="s">
        <v>566</v>
      </c>
      <c r="P15" s="36" t="s">
        <v>578</v>
      </c>
      <c r="Q15" s="81" t="s">
        <v>806</v>
      </c>
    </row>
    <row r="16" spans="1:17" x14ac:dyDescent="0.2">
      <c r="A16" s="68" t="s">
        <v>86</v>
      </c>
      <c r="B16" s="28" t="s">
        <v>149</v>
      </c>
      <c r="C16" s="29" t="s">
        <v>264</v>
      </c>
      <c r="D16" s="29" t="s">
        <v>248</v>
      </c>
      <c r="E16" s="43">
        <v>5384300</v>
      </c>
      <c r="F16" s="43">
        <v>6443300</v>
      </c>
      <c r="G16" s="39">
        <v>43770.333333333336</v>
      </c>
      <c r="H16" s="35" t="str">
        <f>"FY"&amp;RIGHT(YEAR(DATE(YEAR(FY20_Published367[[#This Row],[Contract Bid - Start (5010)]]),MONTH(FY20_Published367[[#This Row],[Contract Bid - Start (5010)]])+(7-1),1)),2)</f>
        <v>FY20</v>
      </c>
      <c r="I16" s="13" t="str">
        <f>"Q"&amp;CHOOSE(MONTH(FY20_Published367[[#This Row],[Contract Bid - Start (5010)]]),3,3,3,4,4,4,1,1,1,2,2,2)</f>
        <v>Q2</v>
      </c>
      <c r="J16" s="39">
        <v>43952.333333333336</v>
      </c>
      <c r="K16" s="35" t="str">
        <f>"FY"&amp;RIGHT(YEAR(DATE(YEAR(FY20_Published367[[#This Row],[LNTP (6010)]]),MONTH(FY20_Published367[[#This Row],[LNTP (6010)]])+(7-1),1)),2)</f>
        <v>FY20</v>
      </c>
      <c r="L16" s="13" t="str">
        <f>"Q"&amp;CHOOSE(MONTH(FY20_Published367[[#This Row],[LNTP (6010)]]),3,3,3,4,4,4,1,1,1,2,2,2)</f>
        <v>Q4</v>
      </c>
      <c r="M16" s="39" t="s">
        <v>564</v>
      </c>
      <c r="N16" s="36" t="s">
        <v>590</v>
      </c>
      <c r="O16" s="36" t="s">
        <v>566</v>
      </c>
      <c r="P16" s="36" t="s">
        <v>578</v>
      </c>
      <c r="Q16" s="81" t="s">
        <v>806</v>
      </c>
    </row>
    <row r="17" spans="1:17" x14ac:dyDescent="0.2">
      <c r="A17" s="68" t="s">
        <v>77</v>
      </c>
      <c r="B17" s="28" t="s">
        <v>164</v>
      </c>
      <c r="C17" s="29" t="s">
        <v>264</v>
      </c>
      <c r="D17" s="29" t="s">
        <v>0</v>
      </c>
      <c r="E17" s="43">
        <v>4177740.99947778</v>
      </c>
      <c r="F17" s="43">
        <v>5943200.9984760201</v>
      </c>
      <c r="G17" s="39">
        <v>43769.333333333336</v>
      </c>
      <c r="H17" s="35" t="str">
        <f>"FY"&amp;RIGHT(YEAR(DATE(YEAR(FY20_Published367[[#This Row],[Contract Bid - Start (5010)]]),MONTH(FY20_Published367[[#This Row],[Contract Bid - Start (5010)]])+(7-1),1)),2)</f>
        <v>FY20</v>
      </c>
      <c r="I17" s="13" t="str">
        <f>"Q"&amp;CHOOSE(MONTH(FY20_Published367[[#This Row],[Contract Bid - Start (5010)]]),3,3,3,4,4,4,1,1,1,2,2,2)</f>
        <v>Q2</v>
      </c>
      <c r="J17" s="39">
        <v>43864.333333333336</v>
      </c>
      <c r="K17" s="35" t="str">
        <f>"FY"&amp;RIGHT(YEAR(DATE(YEAR(FY20_Published367[[#This Row],[LNTP (6010)]]),MONTH(FY20_Published367[[#This Row],[LNTP (6010)]])+(7-1),1)),2)</f>
        <v>FY20</v>
      </c>
      <c r="L17" s="13" t="str">
        <f>"Q"&amp;CHOOSE(MONTH(FY20_Published367[[#This Row],[LNTP (6010)]]),3,3,3,4,4,4,1,1,1,2,2,2)</f>
        <v>Q3</v>
      </c>
      <c r="M17" s="39" t="s">
        <v>564</v>
      </c>
      <c r="N17" s="36" t="s">
        <v>590</v>
      </c>
      <c r="O17" s="36" t="s">
        <v>566</v>
      </c>
      <c r="P17" s="36" t="s">
        <v>578</v>
      </c>
      <c r="Q17" s="81" t="s">
        <v>805</v>
      </c>
    </row>
    <row r="18" spans="1:17" x14ac:dyDescent="0.2">
      <c r="A18" s="76" t="s">
        <v>380</v>
      </c>
      <c r="B18" s="28" t="s">
        <v>629</v>
      </c>
      <c r="C18" s="29" t="s">
        <v>263</v>
      </c>
      <c r="D18" s="29" t="s">
        <v>0</v>
      </c>
      <c r="E18" s="43">
        <v>1005500</v>
      </c>
      <c r="F18" s="43">
        <v>1226199.99998095</v>
      </c>
      <c r="G18" s="74">
        <v>43929</v>
      </c>
      <c r="H18" s="35" t="str">
        <f>"FY"&amp;RIGHT(YEAR(DATE(YEAR(FY20_Published367[[#This Row],[Contract Bid - Start (5010)]]),MONTH(FY20_Published367[[#This Row],[Contract Bid - Start (5010)]])+(7-1),1)),2)</f>
        <v>FY20</v>
      </c>
      <c r="I18" s="13" t="str">
        <f>"Q"&amp;CHOOSE(MONTH(FY20_Published367[[#This Row],[Contract Bid - Start (5010)]]),3,3,3,4,4,4,1,1,1,2,2,2)</f>
        <v>Q4</v>
      </c>
      <c r="J18" s="74">
        <v>44012</v>
      </c>
      <c r="K18" s="35" t="str">
        <f>"FY"&amp;RIGHT(YEAR(DATE(YEAR(FY20_Published367[[#This Row],[LNTP (6010)]]),MONTH(FY20_Published367[[#This Row],[LNTP (6010)]])+(7-1),1)),2)</f>
        <v>FY20</v>
      </c>
      <c r="L18" s="13" t="str">
        <f>"Q"&amp;CHOOSE(MONTH(FY20_Published367[[#This Row],[LNTP (6010)]]),3,3,3,4,4,4,1,1,1,2,2,2)</f>
        <v>Q4</v>
      </c>
      <c r="M18" s="39" t="s">
        <v>564</v>
      </c>
      <c r="N18" s="36" t="s">
        <v>590</v>
      </c>
      <c r="O18" s="36" t="s">
        <v>566</v>
      </c>
      <c r="P18" s="36" t="s">
        <v>657</v>
      </c>
      <c r="Q18" s="81" t="s">
        <v>806</v>
      </c>
    </row>
    <row r="19" spans="1:17" x14ac:dyDescent="0.2">
      <c r="A19" s="76" t="s">
        <v>66</v>
      </c>
      <c r="B19" s="28" t="s">
        <v>628</v>
      </c>
      <c r="C19" s="29" t="s">
        <v>263</v>
      </c>
      <c r="D19" s="29" t="s">
        <v>0</v>
      </c>
      <c r="E19" s="43">
        <v>388555.92</v>
      </c>
      <c r="F19" s="43">
        <v>427411.92</v>
      </c>
      <c r="G19" s="74">
        <v>43577</v>
      </c>
      <c r="H19" s="35" t="str">
        <f>"FY"&amp;RIGHT(YEAR(DATE(YEAR(FY20_Published367[[#This Row],[Contract Bid - Start (5010)]]),MONTH(FY20_Published367[[#This Row],[Contract Bid - Start (5010)]])+(7-1),1)),2)</f>
        <v>FY19</v>
      </c>
      <c r="I19" s="13" t="str">
        <f>"Q"&amp;CHOOSE(MONTH(FY20_Published367[[#This Row],[Contract Bid - Start (5010)]]),3,3,3,4,4,4,1,1,1,2,2,2)</f>
        <v>Q4</v>
      </c>
      <c r="J19" s="74">
        <v>43721</v>
      </c>
      <c r="K19" s="35" t="str">
        <f>"FY"&amp;RIGHT(YEAR(DATE(YEAR(FY20_Published367[[#This Row],[LNTP (6010)]]),MONTH(FY20_Published367[[#This Row],[LNTP (6010)]])+(7-1),1)),2)</f>
        <v>FY20</v>
      </c>
      <c r="L19" s="13" t="str">
        <f>"Q"&amp;CHOOSE(MONTH(FY20_Published367[[#This Row],[LNTP (6010)]]),3,3,3,4,4,4,1,1,1,2,2,2)</f>
        <v>Q1</v>
      </c>
      <c r="M19" s="39" t="s">
        <v>564</v>
      </c>
      <c r="N19" s="36" t="s">
        <v>590</v>
      </c>
      <c r="O19" s="36" t="s">
        <v>566</v>
      </c>
      <c r="P19" s="36" t="s">
        <v>599</v>
      </c>
      <c r="Q19" s="81" t="s">
        <v>805</v>
      </c>
    </row>
    <row r="20" spans="1:17" x14ac:dyDescent="0.2">
      <c r="A20" s="68" t="s">
        <v>117</v>
      </c>
      <c r="B20" s="28" t="s">
        <v>621</v>
      </c>
      <c r="C20" s="29" t="s">
        <v>317</v>
      </c>
      <c r="D20" s="29" t="s">
        <v>0</v>
      </c>
      <c r="E20" s="43">
        <v>360300</v>
      </c>
      <c r="F20" s="43">
        <v>804999.99971668597</v>
      </c>
      <c r="G20" s="39">
        <v>43874.333333333336</v>
      </c>
      <c r="H20" s="35" t="str">
        <f>"FY"&amp;RIGHT(YEAR(DATE(YEAR(FY20_Published367[[#This Row],[Contract Bid - Start (5010)]]),MONTH(FY20_Published367[[#This Row],[Contract Bid - Start (5010)]])+(7-1),1)),2)</f>
        <v>FY20</v>
      </c>
      <c r="I20" s="13" t="str">
        <f>"Q"&amp;CHOOSE(MONTH(FY20_Published367[[#This Row],[Contract Bid - Start (5010)]]),3,3,3,4,4,4,1,1,1,2,2,2)</f>
        <v>Q3</v>
      </c>
      <c r="J20" s="39">
        <v>44008.333333333336</v>
      </c>
      <c r="K20" s="35" t="str">
        <f>"FY"&amp;RIGHT(YEAR(DATE(YEAR(FY20_Published367[[#This Row],[LNTP (6010)]]),MONTH(FY20_Published367[[#This Row],[LNTP (6010)]])+(7-1),1)),2)</f>
        <v>FY20</v>
      </c>
      <c r="L20" s="13" t="str">
        <f>"Q"&amp;CHOOSE(MONTH(FY20_Published367[[#This Row],[LNTP (6010)]]),3,3,3,4,4,4,1,1,1,2,2,2)</f>
        <v>Q4</v>
      </c>
      <c r="M20" s="39" t="s">
        <v>564</v>
      </c>
      <c r="N20" s="36" t="s">
        <v>590</v>
      </c>
      <c r="O20" s="36" t="s">
        <v>566</v>
      </c>
      <c r="P20" s="36" t="s">
        <v>600</v>
      </c>
      <c r="Q20" s="81" t="s">
        <v>806</v>
      </c>
    </row>
    <row r="21" spans="1:17" x14ac:dyDescent="0.2">
      <c r="A21" s="68" t="s">
        <v>118</v>
      </c>
      <c r="B21" s="28" t="s">
        <v>605</v>
      </c>
      <c r="C21" s="29" t="s">
        <v>267</v>
      </c>
      <c r="D21" s="29" t="s">
        <v>0</v>
      </c>
      <c r="E21" s="43">
        <v>755000</v>
      </c>
      <c r="F21" s="43">
        <v>1181898.9997461201</v>
      </c>
      <c r="G21" s="39">
        <v>43892.333333333336</v>
      </c>
      <c r="H21" s="35" t="str">
        <f>"FY"&amp;RIGHT(YEAR(DATE(YEAR(FY20_Published367[[#This Row],[Contract Bid - Start (5010)]]),MONTH(FY20_Published367[[#This Row],[Contract Bid - Start (5010)]])+(7-1),1)),2)</f>
        <v>FY20</v>
      </c>
      <c r="I21" s="13" t="str">
        <f>"Q"&amp;CHOOSE(MONTH(FY20_Published367[[#This Row],[Contract Bid - Start (5010)]]),3,3,3,4,4,4,1,1,1,2,2,2)</f>
        <v>Q3</v>
      </c>
      <c r="J21" s="74">
        <v>43997</v>
      </c>
      <c r="K21" s="35" t="str">
        <f>"FY"&amp;RIGHT(YEAR(DATE(YEAR(FY20_Published367[[#This Row],[LNTP (6010)]]),MONTH(FY20_Published367[[#This Row],[LNTP (6010)]])+(7-1),1)),2)</f>
        <v>FY20</v>
      </c>
      <c r="L21" s="13" t="str">
        <f>"Q"&amp;CHOOSE(MONTH(FY20_Published367[[#This Row],[LNTP (6010)]]),3,3,3,4,4,4,1,1,1,2,2,2)</f>
        <v>Q4</v>
      </c>
      <c r="M21" s="39" t="s">
        <v>564</v>
      </c>
      <c r="N21" s="36" t="s">
        <v>590</v>
      </c>
      <c r="O21" s="36" t="s">
        <v>566</v>
      </c>
      <c r="P21" s="36" t="s">
        <v>572</v>
      </c>
      <c r="Q21" s="81" t="s">
        <v>806</v>
      </c>
    </row>
    <row r="22" spans="1:17" x14ac:dyDescent="0.2">
      <c r="A22" s="68" t="s">
        <v>119</v>
      </c>
      <c r="B22" s="28" t="s">
        <v>589</v>
      </c>
      <c r="C22" s="29" t="s">
        <v>267</v>
      </c>
      <c r="D22" s="29" t="s">
        <v>0</v>
      </c>
      <c r="E22" s="43">
        <v>577500</v>
      </c>
      <c r="F22" s="43">
        <v>920999.83989988104</v>
      </c>
      <c r="G22" s="39">
        <v>43725.333333333336</v>
      </c>
      <c r="H22" s="35" t="str">
        <f>"FY"&amp;RIGHT(YEAR(DATE(YEAR(FY20_Published367[[#This Row],[Contract Bid - Start (5010)]]),MONTH(FY20_Published367[[#This Row],[Contract Bid - Start (5010)]])+(7-1),1)),2)</f>
        <v>FY20</v>
      </c>
      <c r="I22" s="13" t="str">
        <f>"Q"&amp;CHOOSE(MONTH(FY20_Published367[[#This Row],[Contract Bid - Start (5010)]]),3,3,3,4,4,4,1,1,1,2,2,2)</f>
        <v>Q1</v>
      </c>
      <c r="J22" s="39">
        <v>43906.333333333336</v>
      </c>
      <c r="K22" s="35" t="str">
        <f>"FY"&amp;RIGHT(YEAR(DATE(YEAR(FY20_Published367[[#This Row],[LNTP (6010)]]),MONTH(FY20_Published367[[#This Row],[LNTP (6010)]])+(7-1),1)),2)</f>
        <v>FY20</v>
      </c>
      <c r="L22" s="13" t="str">
        <f>"Q"&amp;CHOOSE(MONTH(FY20_Published367[[#This Row],[LNTP (6010)]]),3,3,3,4,4,4,1,1,1,2,2,2)</f>
        <v>Q3</v>
      </c>
      <c r="M22" s="39" t="s">
        <v>564</v>
      </c>
      <c r="N22" s="36" t="s">
        <v>590</v>
      </c>
      <c r="O22" s="36" t="s">
        <v>566</v>
      </c>
      <c r="P22" s="36" t="s">
        <v>600</v>
      </c>
      <c r="Q22" s="81" t="s">
        <v>805</v>
      </c>
    </row>
    <row r="23" spans="1:17" x14ac:dyDescent="0.2">
      <c r="A23" s="68" t="s">
        <v>111</v>
      </c>
      <c r="B23" s="28" t="s">
        <v>155</v>
      </c>
      <c r="C23" s="29" t="s">
        <v>266</v>
      </c>
      <c r="D23" s="29" t="s">
        <v>0</v>
      </c>
      <c r="E23" s="43">
        <v>294600</v>
      </c>
      <c r="F23" s="43">
        <v>871499.999374673</v>
      </c>
      <c r="G23" s="39">
        <v>43816.333333333336</v>
      </c>
      <c r="H23" s="35" t="str">
        <f>"FY"&amp;RIGHT(YEAR(DATE(YEAR(FY20_Published367[[#This Row],[Contract Bid - Start (5010)]]),MONTH(FY20_Published367[[#This Row],[Contract Bid - Start (5010)]])+(7-1),1)),2)</f>
        <v>FY20</v>
      </c>
      <c r="I23" s="13" t="str">
        <f>"Q"&amp;CHOOSE(MONTH(FY20_Published367[[#This Row],[Contract Bid - Start (5010)]]),3,3,3,4,4,4,1,1,1,2,2,2)</f>
        <v>Q2</v>
      </c>
      <c r="J23" s="74">
        <v>43936</v>
      </c>
      <c r="K23" s="35" t="str">
        <f>"FY"&amp;RIGHT(YEAR(DATE(YEAR(FY20_Published367[[#This Row],[LNTP (6010)]]),MONTH(FY20_Published367[[#This Row],[LNTP (6010)]])+(7-1),1)),2)</f>
        <v>FY20</v>
      </c>
      <c r="L23" s="13" t="str">
        <f>"Q"&amp;CHOOSE(MONTH(FY20_Published367[[#This Row],[LNTP (6010)]]),3,3,3,4,4,4,1,1,1,2,2,2)</f>
        <v>Q4</v>
      </c>
      <c r="M23" s="39" t="s">
        <v>564</v>
      </c>
      <c r="N23" s="36" t="s">
        <v>590</v>
      </c>
      <c r="O23" s="36" t="s">
        <v>566</v>
      </c>
      <c r="P23" s="36" t="s">
        <v>572</v>
      </c>
      <c r="Q23" s="81" t="s">
        <v>806</v>
      </c>
    </row>
    <row r="24" spans="1:17" x14ac:dyDescent="0.2">
      <c r="A24" s="68" t="s">
        <v>140</v>
      </c>
      <c r="B24" s="28" t="s">
        <v>191</v>
      </c>
      <c r="C24" s="29" t="s">
        <v>262</v>
      </c>
      <c r="D24" s="29" t="s">
        <v>0</v>
      </c>
      <c r="E24" s="43">
        <v>2532334</v>
      </c>
      <c r="F24" s="43">
        <v>3539999.99766191</v>
      </c>
      <c r="G24" s="39">
        <v>43662.333333333336</v>
      </c>
      <c r="H24" s="35" t="str">
        <f>"FY"&amp;RIGHT(YEAR(DATE(YEAR(FY20_Published367[[#This Row],[Contract Bid - Start (5010)]]),MONTH(FY20_Published367[[#This Row],[Contract Bid - Start (5010)]])+(7-1),1)),2)</f>
        <v>FY20</v>
      </c>
      <c r="I24" s="13" t="str">
        <f>"Q"&amp;CHOOSE(MONTH(FY20_Published367[[#This Row],[Contract Bid - Start (5010)]]),3,3,3,4,4,4,1,1,1,2,2,2)</f>
        <v>Q1</v>
      </c>
      <c r="J24" s="59">
        <v>43802</v>
      </c>
      <c r="K24" s="35" t="str">
        <f>"FY"&amp;RIGHT(YEAR(DATE(YEAR(FY20_Published367[[#This Row],[LNTP (6010)]]),MONTH(FY20_Published367[[#This Row],[LNTP (6010)]])+(7-1),1)),2)</f>
        <v>FY20</v>
      </c>
      <c r="L24" s="13" t="str">
        <f>"Q"&amp;CHOOSE(MONTH(FY20_Published367[[#This Row],[LNTP (6010)]]),3,3,3,4,4,4,1,1,1,2,2,2)</f>
        <v>Q2</v>
      </c>
      <c r="M24" s="39" t="s">
        <v>564</v>
      </c>
      <c r="N24" s="36" t="s">
        <v>590</v>
      </c>
      <c r="O24" s="36" t="s">
        <v>566</v>
      </c>
      <c r="P24" s="36" t="s">
        <v>593</v>
      </c>
      <c r="Q24" s="81" t="s">
        <v>805</v>
      </c>
    </row>
    <row r="25" spans="1:17" x14ac:dyDescent="0.2">
      <c r="A25" s="68" t="s">
        <v>48</v>
      </c>
      <c r="B25" s="28" t="s">
        <v>156</v>
      </c>
      <c r="C25" s="29" t="s">
        <v>263</v>
      </c>
      <c r="D25" s="29" t="s">
        <v>0</v>
      </c>
      <c r="E25" s="43">
        <v>54999999.949000001</v>
      </c>
      <c r="F25" s="43">
        <v>66999999.523880497</v>
      </c>
      <c r="G25" s="39">
        <v>43879.333333333336</v>
      </c>
      <c r="H25" s="35" t="str">
        <f>"FY"&amp;RIGHT(YEAR(DATE(YEAR(FY20_Published367[[#This Row],[Contract Bid - Start (5010)]]),MONTH(FY20_Published367[[#This Row],[Contract Bid - Start (5010)]])+(7-1),1)),2)</f>
        <v>FY20</v>
      </c>
      <c r="I25" s="13" t="str">
        <f>"Q"&amp;CHOOSE(MONTH(FY20_Published367[[#This Row],[Contract Bid - Start (5010)]]),3,3,3,4,4,4,1,1,1,2,2,2)</f>
        <v>Q3</v>
      </c>
      <c r="J25" s="39">
        <v>44004.333333333336</v>
      </c>
      <c r="K25" s="35" t="str">
        <f>"FY"&amp;RIGHT(YEAR(DATE(YEAR(FY20_Published367[[#This Row],[LNTP (6010)]]),MONTH(FY20_Published367[[#This Row],[LNTP (6010)]])+(7-1),1)),2)</f>
        <v>FY20</v>
      </c>
      <c r="L25" s="13" t="str">
        <f>"Q"&amp;CHOOSE(MONTH(FY20_Published367[[#This Row],[LNTP (6010)]]),3,3,3,4,4,4,1,1,1,2,2,2)</f>
        <v>Q4</v>
      </c>
      <c r="M25" s="39" t="s">
        <v>564</v>
      </c>
      <c r="N25" s="36" t="s">
        <v>590</v>
      </c>
      <c r="O25" s="36" t="s">
        <v>566</v>
      </c>
      <c r="P25" s="36" t="s">
        <v>596</v>
      </c>
      <c r="Q25" s="81" t="s">
        <v>806</v>
      </c>
    </row>
    <row r="26" spans="1:17" x14ac:dyDescent="0.2">
      <c r="A26" s="68" t="s">
        <v>85</v>
      </c>
      <c r="B26" s="28" t="s">
        <v>157</v>
      </c>
      <c r="C26" s="29" t="s">
        <v>264</v>
      </c>
      <c r="D26" s="29" t="s">
        <v>0</v>
      </c>
      <c r="E26" s="43">
        <v>9999999.9134090897</v>
      </c>
      <c r="F26" s="43">
        <v>10438399.912802</v>
      </c>
      <c r="G26" s="39">
        <v>43879.333333333336</v>
      </c>
      <c r="H26" s="35" t="str">
        <f>"FY"&amp;RIGHT(YEAR(DATE(YEAR(FY20_Published367[[#This Row],[Contract Bid - Start (5010)]]),MONTH(FY20_Published367[[#This Row],[Contract Bid - Start (5010)]])+(7-1),1)),2)</f>
        <v>FY20</v>
      </c>
      <c r="I26" s="13" t="str">
        <f>"Q"&amp;CHOOSE(MONTH(FY20_Published367[[#This Row],[Contract Bid - Start (5010)]]),3,3,3,4,4,4,1,1,1,2,2,2)</f>
        <v>Q3</v>
      </c>
      <c r="J26" s="39">
        <v>44004.333333333336</v>
      </c>
      <c r="K26" s="35" t="str">
        <f>"FY"&amp;RIGHT(YEAR(DATE(YEAR(FY20_Published367[[#This Row],[LNTP (6010)]]),MONTH(FY20_Published367[[#This Row],[LNTP (6010)]])+(7-1),1)),2)</f>
        <v>FY20</v>
      </c>
      <c r="L26" s="13" t="str">
        <f>"Q"&amp;CHOOSE(MONTH(FY20_Published367[[#This Row],[LNTP (6010)]]),3,3,3,4,4,4,1,1,1,2,2,2)</f>
        <v>Q4</v>
      </c>
      <c r="M26" s="39" t="s">
        <v>564</v>
      </c>
      <c r="N26" s="36" t="s">
        <v>590</v>
      </c>
      <c r="O26" s="36" t="s">
        <v>566</v>
      </c>
      <c r="P26" s="36" t="s">
        <v>596</v>
      </c>
      <c r="Q26" s="81" t="s">
        <v>806</v>
      </c>
    </row>
    <row r="27" spans="1:17" x14ac:dyDescent="0.2">
      <c r="A27" s="66" t="s">
        <v>30</v>
      </c>
      <c r="B27" s="28" t="s">
        <v>239</v>
      </c>
      <c r="C27" s="50" t="s">
        <v>262</v>
      </c>
      <c r="D27" s="29" t="s">
        <v>0</v>
      </c>
      <c r="E27" s="43">
        <v>761567</v>
      </c>
      <c r="F27" s="43">
        <v>1649831.97881516</v>
      </c>
      <c r="G27" s="51">
        <v>43553.333333333336</v>
      </c>
      <c r="H27" s="35" t="str">
        <f>"FY"&amp;RIGHT(YEAR(DATE(YEAR(FY20_Published367[[#This Row],[Contract Bid - Start (5010)]]),MONTH(FY20_Published367[[#This Row],[Contract Bid - Start (5010)]])+(7-1),1)),2)</f>
        <v>FY19</v>
      </c>
      <c r="I27" s="54" t="str">
        <f>"Q"&amp;CHOOSE(MONTH(FY20_Published367[[#This Row],[Contract Bid - Start (5010)]]),3,3,3,4,4,4,1,1,1,2,2,2)</f>
        <v>Q3</v>
      </c>
      <c r="J27" s="51">
        <v>43655.333333333336</v>
      </c>
      <c r="K27" s="35" t="str">
        <f>"FY"&amp;RIGHT(YEAR(DATE(YEAR(FY20_Published367[[#This Row],[LNTP (6010)]]),MONTH(FY20_Published367[[#This Row],[LNTP (6010)]])+(7-1),1)),2)</f>
        <v>FY20</v>
      </c>
      <c r="L27" s="54" t="str">
        <f>"Q"&amp;CHOOSE(MONTH(FY20_Published367[[#This Row],[LNTP (6010)]]),3,3,3,4,4,4,1,1,1,2,2,2)</f>
        <v>Q1</v>
      </c>
      <c r="M27" s="39" t="s">
        <v>563</v>
      </c>
      <c r="N27" s="36" t="s">
        <v>590</v>
      </c>
      <c r="O27" s="36" t="s">
        <v>566</v>
      </c>
      <c r="P27" s="36" t="s">
        <v>591</v>
      </c>
      <c r="Q27" s="81" t="s">
        <v>805</v>
      </c>
    </row>
    <row r="28" spans="1:17" x14ac:dyDescent="0.2">
      <c r="A28" s="68" t="s">
        <v>133</v>
      </c>
      <c r="B28" s="28" t="s">
        <v>200</v>
      </c>
      <c r="C28" s="50" t="s">
        <v>326</v>
      </c>
      <c r="D28" s="29" t="s">
        <v>240</v>
      </c>
      <c r="E28" s="43">
        <v>120000</v>
      </c>
      <c r="F28" s="43">
        <v>167999.999985</v>
      </c>
      <c r="G28" s="51">
        <v>43864.333333333336</v>
      </c>
      <c r="H28" s="35" t="str">
        <f>"FY"&amp;RIGHT(YEAR(DATE(YEAR(FY20_Published367[[#This Row],[Contract Bid - Start (5010)]]),MONTH(FY20_Published367[[#This Row],[Contract Bid - Start (5010)]])+(7-1),1)),2)</f>
        <v>FY20</v>
      </c>
      <c r="I28" s="54" t="str">
        <f>"Q"&amp;CHOOSE(MONTH(FY20_Published367[[#This Row],[Contract Bid - Start (5010)]]),3,3,3,4,4,4,1,1,1,2,2,2)</f>
        <v>Q3</v>
      </c>
      <c r="J28" s="55">
        <v>43958.333333333336</v>
      </c>
      <c r="K28" s="35" t="str">
        <f>"FY"&amp;RIGHT(YEAR(DATE(YEAR(FY20_Published367[[#This Row],[LNTP (6010)]]),MONTH(FY20_Published367[[#This Row],[LNTP (6010)]])+(7-1),1)),2)</f>
        <v>FY20</v>
      </c>
      <c r="L28" s="54" t="str">
        <f>"Q"&amp;CHOOSE(MONTH(FY20_Published367[[#This Row],[LNTP (6010)]]),3,3,3,4,4,4,1,1,1,2,2,2)</f>
        <v>Q4</v>
      </c>
      <c r="M28" s="39" t="s">
        <v>564</v>
      </c>
      <c r="N28" s="36" t="s">
        <v>590</v>
      </c>
      <c r="O28" s="36" t="s">
        <v>566</v>
      </c>
      <c r="P28" s="36" t="s">
        <v>601</v>
      </c>
      <c r="Q28" s="81" t="s">
        <v>806</v>
      </c>
    </row>
    <row r="29" spans="1:17" x14ac:dyDescent="0.2">
      <c r="A29" s="76" t="s">
        <v>103</v>
      </c>
      <c r="B29" s="28" t="s">
        <v>659</v>
      </c>
      <c r="C29" s="29" t="s">
        <v>263</v>
      </c>
      <c r="D29" s="29" t="s">
        <v>0</v>
      </c>
      <c r="E29" s="43">
        <v>1213000</v>
      </c>
      <c r="F29" s="43">
        <v>1998499.6188966001</v>
      </c>
      <c r="G29" s="39">
        <v>44084.333333333336</v>
      </c>
      <c r="H29" s="35" t="str">
        <f>"FY"&amp;RIGHT(YEAR(DATE(YEAR(FY20_Published367[[#This Row],[Contract Bid - Start (5010)]]),MONTH(FY20_Published367[[#This Row],[Contract Bid - Start (5010)]])+(7-1),1)),2)</f>
        <v>FY21</v>
      </c>
      <c r="I29" s="13" t="str">
        <f>"Q"&amp;CHOOSE(MONTH(FY20_Published367[[#This Row],[Contract Bid - Start (5010)]]),3,3,3,4,4,4,1,1,1,2,2,2)</f>
        <v>Q1</v>
      </c>
      <c r="J29" s="78">
        <v>44200.333333333336</v>
      </c>
      <c r="K29" s="35" t="str">
        <f>"FY"&amp;RIGHT(YEAR(DATE(YEAR(FY20_Published367[[#This Row],[LNTP (6010)]]),MONTH(FY20_Published367[[#This Row],[LNTP (6010)]])+(7-1),1)),2)</f>
        <v>FY21</v>
      </c>
      <c r="L29" s="13" t="str">
        <f>"Q"&amp;CHOOSE(MONTH(FY20_Published367[[#This Row],[LNTP (6010)]]),3,3,3,4,4,4,1,1,1,2,2,2)</f>
        <v>Q3</v>
      </c>
      <c r="M29" s="39" t="s">
        <v>564</v>
      </c>
      <c r="N29" s="36" t="s">
        <v>590</v>
      </c>
      <c r="O29" s="36" t="s">
        <v>566</v>
      </c>
      <c r="P29" s="36" t="s">
        <v>599</v>
      </c>
      <c r="Q29" s="81" t="s">
        <v>807</v>
      </c>
    </row>
    <row r="30" spans="1:17" x14ac:dyDescent="0.2">
      <c r="A30" s="76" t="s">
        <v>101</v>
      </c>
      <c r="B30" s="28" t="s">
        <v>660</v>
      </c>
      <c r="C30" s="29" t="s">
        <v>264</v>
      </c>
      <c r="D30" s="29" t="s">
        <v>0</v>
      </c>
      <c r="E30" s="43">
        <v>3010000</v>
      </c>
      <c r="F30" s="43">
        <v>5004135.2862274004</v>
      </c>
      <c r="G30" s="39">
        <v>44106.333333333336</v>
      </c>
      <c r="H30" s="35" t="str">
        <f>"FY"&amp;RIGHT(YEAR(DATE(YEAR(FY20_Published367[[#This Row],[Contract Bid - Start (5010)]]),MONTH(FY20_Published367[[#This Row],[Contract Bid - Start (5010)]])+(7-1),1)),2)</f>
        <v>FY21</v>
      </c>
      <c r="I30" s="13" t="str">
        <f>"Q"&amp;CHOOSE(MONTH(FY20_Published367[[#This Row],[Contract Bid - Start (5010)]]),3,3,3,4,4,4,1,1,1,2,2,2)</f>
        <v>Q2</v>
      </c>
      <c r="J30" s="78">
        <v>44223.333333333336</v>
      </c>
      <c r="K30" s="35" t="str">
        <f>"FY"&amp;RIGHT(YEAR(DATE(YEAR(FY20_Published367[[#This Row],[LNTP (6010)]]),MONTH(FY20_Published367[[#This Row],[LNTP (6010)]])+(7-1),1)),2)</f>
        <v>FY21</v>
      </c>
      <c r="L30" s="13" t="str">
        <f>"Q"&amp;CHOOSE(MONTH(FY20_Published367[[#This Row],[LNTP (6010)]]),3,3,3,4,4,4,1,1,1,2,2,2)</f>
        <v>Q3</v>
      </c>
      <c r="M30" s="39" t="s">
        <v>564</v>
      </c>
      <c r="N30" s="36" t="s">
        <v>590</v>
      </c>
      <c r="O30" s="36" t="s">
        <v>566</v>
      </c>
      <c r="P30" s="36" t="s">
        <v>599</v>
      </c>
      <c r="Q30" s="81" t="s">
        <v>807</v>
      </c>
    </row>
    <row r="31" spans="1:17" x14ac:dyDescent="0.2">
      <c r="A31" s="66" t="s">
        <v>42</v>
      </c>
      <c r="B31" s="28" t="s">
        <v>218</v>
      </c>
      <c r="C31" s="29" t="s">
        <v>318</v>
      </c>
      <c r="D31" s="29" t="s">
        <v>0</v>
      </c>
      <c r="E31" s="43">
        <v>2241186.9999667602</v>
      </c>
      <c r="F31" s="43">
        <v>3293999.9990640702</v>
      </c>
      <c r="G31" s="39">
        <v>43781.333333333336</v>
      </c>
      <c r="H31" s="35" t="str">
        <f>"FY"&amp;RIGHT(YEAR(DATE(YEAR(FY20_Published367[[#This Row],[Contract Bid - Start (5010)]]),MONTH(FY20_Published367[[#This Row],[Contract Bid - Start (5010)]])+(7-1),1)),2)</f>
        <v>FY20</v>
      </c>
      <c r="I31" s="13" t="str">
        <f>"Q"&amp;CHOOSE(MONTH(FY20_Published367[[#This Row],[Contract Bid - Start (5010)]]),3,3,3,4,4,4,1,1,1,2,2,2)</f>
        <v>Q2</v>
      </c>
      <c r="J31" s="39">
        <v>43945.333333333336</v>
      </c>
      <c r="K31" s="35" t="str">
        <f>"FY"&amp;RIGHT(YEAR(DATE(YEAR(FY20_Published367[[#This Row],[LNTP (6010)]]),MONTH(FY20_Published367[[#This Row],[LNTP (6010)]])+(7-1),1)),2)</f>
        <v>FY20</v>
      </c>
      <c r="L31" s="13" t="str">
        <f>"Q"&amp;CHOOSE(MONTH(FY20_Published367[[#This Row],[LNTP (6010)]]),3,3,3,4,4,4,1,1,1,2,2,2)</f>
        <v>Q4</v>
      </c>
      <c r="M31" s="39" t="s">
        <v>563</v>
      </c>
      <c r="N31" s="36" t="s">
        <v>590</v>
      </c>
      <c r="O31" s="36" t="s">
        <v>566</v>
      </c>
      <c r="P31" s="36" t="s">
        <v>591</v>
      </c>
      <c r="Q31" s="81" t="s">
        <v>806</v>
      </c>
    </row>
    <row r="32" spans="1:17" x14ac:dyDescent="0.2">
      <c r="A32" s="68" t="s">
        <v>298</v>
      </c>
      <c r="B32" s="28" t="s">
        <v>314</v>
      </c>
      <c r="C32" s="29" t="s">
        <v>264</v>
      </c>
      <c r="D32" s="29" t="s">
        <v>0</v>
      </c>
      <c r="E32" s="43">
        <v>1870170</v>
      </c>
      <c r="F32" s="43">
        <v>3080299.9996295399</v>
      </c>
      <c r="G32" s="39">
        <v>43832.333333333336</v>
      </c>
      <c r="H32" s="35" t="str">
        <f>"FY"&amp;RIGHT(YEAR(DATE(YEAR(FY20_Published367[[#This Row],[Contract Bid - Start (5010)]]),MONTH(FY20_Published367[[#This Row],[Contract Bid - Start (5010)]])+(7-1),1)),2)</f>
        <v>FY20</v>
      </c>
      <c r="I32" s="13" t="str">
        <f>"Q"&amp;CHOOSE(MONTH(FY20_Published367[[#This Row],[Contract Bid - Start (5010)]]),3,3,3,4,4,4,1,1,1,2,2,2)</f>
        <v>Q3</v>
      </c>
      <c r="J32" s="39">
        <v>43979.333333333336</v>
      </c>
      <c r="K32" s="35" t="str">
        <f>"FY"&amp;RIGHT(YEAR(DATE(YEAR(FY20_Published367[[#This Row],[LNTP (6010)]]),MONTH(FY20_Published367[[#This Row],[LNTP (6010)]])+(7-1),1)),2)</f>
        <v>FY20</v>
      </c>
      <c r="L32" s="13" t="str">
        <f>"Q"&amp;CHOOSE(MONTH(FY20_Published367[[#This Row],[LNTP (6010)]]),3,3,3,4,4,4,1,1,1,2,2,2)</f>
        <v>Q4</v>
      </c>
      <c r="M32" s="39" t="s">
        <v>564</v>
      </c>
      <c r="N32" s="36" t="s">
        <v>590</v>
      </c>
      <c r="O32" s="36" t="s">
        <v>566</v>
      </c>
      <c r="P32" s="36" t="s">
        <v>578</v>
      </c>
      <c r="Q32" s="81" t="s">
        <v>806</v>
      </c>
    </row>
    <row r="33" spans="1:17" x14ac:dyDescent="0.2">
      <c r="A33" s="68" t="s">
        <v>112</v>
      </c>
      <c r="B33" s="28" t="s">
        <v>196</v>
      </c>
      <c r="C33" s="29" t="s">
        <v>326</v>
      </c>
      <c r="D33" s="29" t="s">
        <v>240</v>
      </c>
      <c r="E33" s="83">
        <v>325000</v>
      </c>
      <c r="F33" s="43">
        <v>495904.99995000003</v>
      </c>
      <c r="G33" s="39">
        <v>43668.333333333336</v>
      </c>
      <c r="H33" s="35" t="str">
        <f>"FY"&amp;RIGHT(YEAR(DATE(YEAR(FY20_Published367[[#This Row],[Contract Bid - Start (5010)]]),MONTH(FY20_Published367[[#This Row],[Contract Bid - Start (5010)]])+(7-1),1)),2)</f>
        <v>FY20</v>
      </c>
      <c r="I33" s="13" t="str">
        <f>"Q"&amp;CHOOSE(MONTH(FY20_Published367[[#This Row],[Contract Bid - Start (5010)]]),3,3,3,4,4,4,1,1,1,2,2,2)</f>
        <v>Q1</v>
      </c>
      <c r="J33" s="39">
        <v>43739.333333333336</v>
      </c>
      <c r="K33" s="35" t="str">
        <f>"FY"&amp;RIGHT(YEAR(DATE(YEAR(FY20_Published367[[#This Row],[LNTP (6010)]]),MONTH(FY20_Published367[[#This Row],[LNTP (6010)]])+(7-1),1)),2)</f>
        <v>FY20</v>
      </c>
      <c r="L33" s="13" t="str">
        <f>"Q"&amp;CHOOSE(MONTH(FY20_Published367[[#This Row],[LNTP (6010)]]),3,3,3,4,4,4,1,1,1,2,2,2)</f>
        <v>Q2</v>
      </c>
      <c r="M33" s="39" t="s">
        <v>564</v>
      </c>
      <c r="N33" s="36" t="s">
        <v>590</v>
      </c>
      <c r="O33" s="36" t="s">
        <v>566</v>
      </c>
      <c r="P33" s="36" t="s">
        <v>601</v>
      </c>
      <c r="Q33" s="81" t="s">
        <v>805</v>
      </c>
    </row>
    <row r="34" spans="1:17" x14ac:dyDescent="0.2">
      <c r="A34" s="68" t="s">
        <v>31</v>
      </c>
      <c r="B34" s="28" t="s">
        <v>229</v>
      </c>
      <c r="C34" s="29" t="s">
        <v>326</v>
      </c>
      <c r="D34" s="29" t="s">
        <v>240</v>
      </c>
      <c r="E34" s="43">
        <v>517500</v>
      </c>
      <c r="F34" s="43">
        <v>604999.99801296904</v>
      </c>
      <c r="G34" s="39">
        <v>43864.333333333336</v>
      </c>
      <c r="H34" s="35" t="str">
        <f>"FY"&amp;RIGHT(YEAR(DATE(YEAR(FY20_Published367[[#This Row],[Contract Bid - Start (5010)]]),MONTH(FY20_Published367[[#This Row],[Contract Bid - Start (5010)]])+(7-1),1)),2)</f>
        <v>FY20</v>
      </c>
      <c r="I34" s="13" t="str">
        <f>"Q"&amp;CHOOSE(MONTH(FY20_Published367[[#This Row],[Contract Bid - Start (5010)]]),3,3,3,4,4,4,1,1,1,2,2,2)</f>
        <v>Q3</v>
      </c>
      <c r="J34" s="39">
        <v>43958.333333333336</v>
      </c>
      <c r="K34" s="35" t="str">
        <f>"FY"&amp;RIGHT(YEAR(DATE(YEAR(FY20_Published367[[#This Row],[LNTP (6010)]]),MONTH(FY20_Published367[[#This Row],[LNTP (6010)]])+(7-1),1)),2)</f>
        <v>FY20</v>
      </c>
      <c r="L34" s="13" t="str">
        <f>"Q"&amp;CHOOSE(MONTH(FY20_Published367[[#This Row],[LNTP (6010)]]),3,3,3,4,4,4,1,1,1,2,2,2)</f>
        <v>Q4</v>
      </c>
      <c r="M34" s="39" t="s">
        <v>564</v>
      </c>
      <c r="N34" s="36" t="s">
        <v>590</v>
      </c>
      <c r="O34" s="36" t="s">
        <v>566</v>
      </c>
      <c r="P34" s="36" t="s">
        <v>601</v>
      </c>
      <c r="Q34" s="81" t="s">
        <v>805</v>
      </c>
    </row>
    <row r="35" spans="1:17" x14ac:dyDescent="0.2">
      <c r="A35" s="66" t="s">
        <v>390</v>
      </c>
      <c r="B35" s="28" t="s">
        <v>304</v>
      </c>
      <c r="C35" s="29" t="s">
        <v>266</v>
      </c>
      <c r="D35" s="29" t="s">
        <v>0</v>
      </c>
      <c r="E35" s="43">
        <v>13497898</v>
      </c>
      <c r="F35" s="43">
        <v>18222161.999361899</v>
      </c>
      <c r="G35" s="39">
        <v>43601.333333333336</v>
      </c>
      <c r="H35" s="35" t="str">
        <f>"FY"&amp;RIGHT(YEAR(DATE(YEAR(FY20_Published367[[#This Row],[Contract Bid - Start (5010)]]),MONTH(FY20_Published367[[#This Row],[Contract Bid - Start (5010)]])+(7-1),1)),2)</f>
        <v>FY19</v>
      </c>
      <c r="I35" s="13" t="str">
        <f>"Q"&amp;CHOOSE(MONTH(FY20_Published367[[#This Row],[Contract Bid - Start (5010)]]),3,3,3,4,4,4,1,1,1,2,2,2)</f>
        <v>Q4</v>
      </c>
      <c r="J35" s="39">
        <v>43760.333333333336</v>
      </c>
      <c r="K35" s="35" t="str">
        <f>"FY"&amp;RIGHT(YEAR(DATE(YEAR(FY20_Published367[[#This Row],[LNTP (6010)]]),MONTH(FY20_Published367[[#This Row],[LNTP (6010)]])+(7-1),1)),2)</f>
        <v>FY20</v>
      </c>
      <c r="L35" s="13" t="str">
        <f>"Q"&amp;CHOOSE(MONTH(FY20_Published367[[#This Row],[LNTP (6010)]]),3,3,3,4,4,4,1,1,1,2,2,2)</f>
        <v>Q2</v>
      </c>
      <c r="M35" s="39" t="s">
        <v>564</v>
      </c>
      <c r="N35" s="36" t="s">
        <v>590</v>
      </c>
      <c r="O35" s="36" t="s">
        <v>566</v>
      </c>
      <c r="P35" s="36" t="s">
        <v>577</v>
      </c>
      <c r="Q35" s="81" t="s">
        <v>805</v>
      </c>
    </row>
    <row r="36" spans="1:17" x14ac:dyDescent="0.2">
      <c r="A36" s="66" t="s">
        <v>135</v>
      </c>
      <c r="B36" s="28" t="s">
        <v>304</v>
      </c>
      <c r="C36" s="57" t="s">
        <v>266</v>
      </c>
      <c r="D36" s="29" t="s">
        <v>0</v>
      </c>
      <c r="E36" s="43">
        <v>1348999.3296306401</v>
      </c>
      <c r="F36" s="43">
        <v>1815854.32958064</v>
      </c>
      <c r="G36" s="59">
        <v>43601.333333333336</v>
      </c>
      <c r="H36" s="35" t="str">
        <f>"FY"&amp;RIGHT(YEAR(DATE(YEAR(FY20_Published367[[#This Row],[Contract Bid - Start (5010)]]),MONTH(FY20_Published367[[#This Row],[Contract Bid - Start (5010)]])+(7-1),1)),2)</f>
        <v>FY19</v>
      </c>
      <c r="I36" s="61" t="str">
        <f>"Q"&amp;CHOOSE(MONTH(FY20_Published367[[#This Row],[Contract Bid - Start (5010)]]),3,3,3,4,4,4,1,1,1,2,2,2)</f>
        <v>Q4</v>
      </c>
      <c r="J36" s="59">
        <v>43760.333333333336</v>
      </c>
      <c r="K36" s="35" t="str">
        <f>"FY"&amp;RIGHT(YEAR(DATE(YEAR(FY20_Published367[[#This Row],[LNTP (6010)]]),MONTH(FY20_Published367[[#This Row],[LNTP (6010)]])+(7-1),1)),2)</f>
        <v>FY20</v>
      </c>
      <c r="L36" s="61" t="str">
        <f>"Q"&amp;CHOOSE(MONTH(FY20_Published367[[#This Row],[LNTP (6010)]]),3,3,3,4,4,4,1,1,1,2,2,2)</f>
        <v>Q2</v>
      </c>
      <c r="M36" s="39" t="s">
        <v>564</v>
      </c>
      <c r="N36" s="36" t="s">
        <v>590</v>
      </c>
      <c r="O36" s="36" t="s">
        <v>566</v>
      </c>
      <c r="P36" s="36" t="s">
        <v>577</v>
      </c>
      <c r="Q36" s="81" t="s">
        <v>805</v>
      </c>
    </row>
    <row r="37" spans="1:17" x14ac:dyDescent="0.2">
      <c r="A37" s="68" t="s">
        <v>136</v>
      </c>
      <c r="B37" s="28" t="s">
        <v>201</v>
      </c>
      <c r="C37" s="57" t="s">
        <v>326</v>
      </c>
      <c r="D37" s="57" t="s">
        <v>240</v>
      </c>
      <c r="E37" s="43">
        <v>450000</v>
      </c>
      <c r="F37" s="58">
        <v>622999.999985</v>
      </c>
      <c r="G37" s="59">
        <v>43864.333333333336</v>
      </c>
      <c r="H37" s="60" t="str">
        <f>"FY"&amp;RIGHT(YEAR(DATE(YEAR(FY20_Published367[[#This Row],[Contract Bid - Start (5010)]]),MONTH(FY20_Published367[[#This Row],[Contract Bid - Start (5010)]])+(7-1),1)),2)</f>
        <v>FY20</v>
      </c>
      <c r="I37" s="61" t="str">
        <f>"Q"&amp;CHOOSE(MONTH(FY20_Published367[[#This Row],[Contract Bid - Start (5010)]]),3,3,3,4,4,4,1,1,1,2,2,2)</f>
        <v>Q3</v>
      </c>
      <c r="J37" s="59">
        <v>43958.333333333336</v>
      </c>
      <c r="K37" s="60" t="str">
        <f>"FY"&amp;RIGHT(YEAR(DATE(YEAR(FY20_Published367[[#This Row],[LNTP (6010)]]),MONTH(FY20_Published367[[#This Row],[LNTP (6010)]])+(7-1),1)),2)</f>
        <v>FY20</v>
      </c>
      <c r="L37" s="61" t="str">
        <f>"Q"&amp;CHOOSE(MONTH(FY20_Published367[[#This Row],[LNTP (6010)]]),3,3,3,4,4,4,1,1,1,2,2,2)</f>
        <v>Q4</v>
      </c>
      <c r="M37" s="39" t="s">
        <v>564</v>
      </c>
      <c r="N37" s="36" t="s">
        <v>590</v>
      </c>
      <c r="O37" s="36" t="s">
        <v>566</v>
      </c>
      <c r="P37" s="36" t="s">
        <v>601</v>
      </c>
      <c r="Q37" s="81" t="s">
        <v>806</v>
      </c>
    </row>
    <row r="38" spans="1:17" x14ac:dyDescent="0.2">
      <c r="A38" s="73" t="s">
        <v>143</v>
      </c>
      <c r="B38" s="28" t="s">
        <v>189</v>
      </c>
      <c r="C38" s="29" t="s">
        <v>326</v>
      </c>
      <c r="D38" s="29" t="s">
        <v>240</v>
      </c>
      <c r="E38" s="43">
        <v>480000</v>
      </c>
      <c r="F38" s="43">
        <v>679999.99999625003</v>
      </c>
      <c r="G38" s="39">
        <v>43997.333333333336</v>
      </c>
      <c r="H38" s="35" t="str">
        <f>"FY"&amp;RIGHT(YEAR(DATE(YEAR(FY20_Published367[[#This Row],[Contract Bid - Start (5010)]]),MONTH(FY20_Published367[[#This Row],[Contract Bid - Start (5010)]])+(7-1),1)),2)</f>
        <v>FY20</v>
      </c>
      <c r="I38" s="13" t="str">
        <f>"Q"&amp;CHOOSE(MONTH(FY20_Published367[[#This Row],[Contract Bid - Start (5010)]]),3,3,3,4,4,4,1,1,1,2,2,2)</f>
        <v>Q4</v>
      </c>
      <c r="J38" s="78">
        <v>44091.333333333336</v>
      </c>
      <c r="K38" s="35" t="str">
        <f>"FY"&amp;RIGHT(YEAR(DATE(YEAR(FY20_Published367[[#This Row],[LNTP (6010)]]),MONTH(FY20_Published367[[#This Row],[LNTP (6010)]])+(7-1),1)),2)</f>
        <v>FY21</v>
      </c>
      <c r="L38" s="13" t="str">
        <f>"Q"&amp;CHOOSE(MONTH(FY20_Published367[[#This Row],[LNTP (6010)]]),3,3,3,4,4,4,1,1,1,2,2,2)</f>
        <v>Q1</v>
      </c>
      <c r="M38" s="39" t="s">
        <v>564</v>
      </c>
      <c r="N38" s="36" t="s">
        <v>590</v>
      </c>
      <c r="O38" s="36" t="s">
        <v>566</v>
      </c>
      <c r="P38" s="36" t="s">
        <v>601</v>
      </c>
      <c r="Q38" s="81" t="s">
        <v>806</v>
      </c>
    </row>
    <row r="39" spans="1:17" x14ac:dyDescent="0.2">
      <c r="A39" s="66" t="s">
        <v>392</v>
      </c>
      <c r="B39" s="28" t="s">
        <v>303</v>
      </c>
      <c r="C39" s="29" t="s">
        <v>266</v>
      </c>
      <c r="D39" s="29" t="s">
        <v>0</v>
      </c>
      <c r="E39" s="43">
        <v>7929999.9650118798</v>
      </c>
      <c r="F39" s="43">
        <v>10705499.627092101</v>
      </c>
      <c r="G39" s="39">
        <v>43777.333333333336</v>
      </c>
      <c r="H39" s="35" t="str">
        <f>"FY"&amp;RIGHT(YEAR(DATE(YEAR(FY20_Published367[[#This Row],[Contract Bid - Start (5010)]]),MONTH(FY20_Published367[[#This Row],[Contract Bid - Start (5010)]])+(7-1),1)),2)</f>
        <v>FY20</v>
      </c>
      <c r="I39" s="13" t="str">
        <f>"Q"&amp;CHOOSE(MONTH(FY20_Published367[[#This Row],[Contract Bid - Start (5010)]]),3,3,3,4,4,4,1,1,1,2,2,2)</f>
        <v>Q2</v>
      </c>
      <c r="J39" s="39">
        <v>43978.333333333336</v>
      </c>
      <c r="K39" s="35" t="str">
        <f>"FY"&amp;RIGHT(YEAR(DATE(YEAR(FY20_Published367[[#This Row],[LNTP (6010)]]),MONTH(FY20_Published367[[#This Row],[LNTP (6010)]])+(7-1),1)),2)</f>
        <v>FY20</v>
      </c>
      <c r="L39" s="13" t="str">
        <f>"Q"&amp;CHOOSE(MONTH(FY20_Published367[[#This Row],[LNTP (6010)]]),3,3,3,4,4,4,1,1,1,2,2,2)</f>
        <v>Q4</v>
      </c>
      <c r="M39" s="39" t="s">
        <v>564</v>
      </c>
      <c r="N39" s="36" t="s">
        <v>590</v>
      </c>
      <c r="O39" s="36" t="s">
        <v>566</v>
      </c>
      <c r="P39" s="36" t="s">
        <v>577</v>
      </c>
      <c r="Q39" s="81" t="s">
        <v>806</v>
      </c>
    </row>
    <row r="40" spans="1:17" x14ac:dyDescent="0.2">
      <c r="A40" s="66" t="s">
        <v>6</v>
      </c>
      <c r="B40" s="28" t="s">
        <v>197</v>
      </c>
      <c r="C40" s="29" t="s">
        <v>266</v>
      </c>
      <c r="D40" s="29" t="s">
        <v>0</v>
      </c>
      <c r="E40" s="43">
        <v>999999.99699999997</v>
      </c>
      <c r="F40" s="43">
        <v>1349999.99666797</v>
      </c>
      <c r="G40" s="39">
        <v>43777.333333333336</v>
      </c>
      <c r="H40" s="35" t="str">
        <f>"FY"&amp;RIGHT(YEAR(DATE(YEAR(FY20_Published367[[#This Row],[Contract Bid - Start (5010)]]),MONTH(FY20_Published367[[#This Row],[Contract Bid - Start (5010)]])+(7-1),1)),2)</f>
        <v>FY20</v>
      </c>
      <c r="I40" s="13" t="str">
        <f>"Q"&amp;CHOOSE(MONTH(FY20_Published367[[#This Row],[Contract Bid - Start (5010)]]),3,3,3,4,4,4,1,1,1,2,2,2)</f>
        <v>Q2</v>
      </c>
      <c r="J40" s="39">
        <v>43978.333333333336</v>
      </c>
      <c r="K40" s="35" t="str">
        <f>"FY"&amp;RIGHT(YEAR(DATE(YEAR(FY20_Published367[[#This Row],[LNTP (6010)]]),MONTH(FY20_Published367[[#This Row],[LNTP (6010)]])+(7-1),1)),2)</f>
        <v>FY20</v>
      </c>
      <c r="L40" s="13" t="str">
        <f>"Q"&amp;CHOOSE(MONTH(FY20_Published367[[#This Row],[LNTP (6010)]]),3,3,3,4,4,4,1,1,1,2,2,2)</f>
        <v>Q4</v>
      </c>
      <c r="M40" s="39" t="s">
        <v>564</v>
      </c>
      <c r="N40" s="36" t="s">
        <v>590</v>
      </c>
      <c r="O40" s="36" t="s">
        <v>566</v>
      </c>
      <c r="P40" s="36" t="s">
        <v>577</v>
      </c>
      <c r="Q40" s="81" t="s">
        <v>806</v>
      </c>
    </row>
    <row r="41" spans="1:17" x14ac:dyDescent="0.2">
      <c r="A41" s="66" t="s">
        <v>75</v>
      </c>
      <c r="B41" s="28" t="s">
        <v>215</v>
      </c>
      <c r="C41" s="57" t="s">
        <v>318</v>
      </c>
      <c r="D41" s="57" t="s">
        <v>0</v>
      </c>
      <c r="E41" s="43">
        <v>999999.99997531599</v>
      </c>
      <c r="F41" s="58">
        <v>1499999.9998190701</v>
      </c>
      <c r="G41" s="59">
        <v>43741.333333333336</v>
      </c>
      <c r="H41" s="60" t="str">
        <f>"FY"&amp;RIGHT(YEAR(DATE(YEAR(FY20_Published367[[#This Row],[Contract Bid - Start (5010)]]),MONTH(FY20_Published367[[#This Row],[Contract Bid - Start (5010)]])+(7-1),1)),2)</f>
        <v>FY20</v>
      </c>
      <c r="I41" s="61" t="str">
        <f>"Q"&amp;CHOOSE(MONTH(FY20_Published367[[#This Row],[Contract Bid - Start (5010)]]),3,3,3,4,4,4,1,1,1,2,2,2)</f>
        <v>Q2</v>
      </c>
      <c r="J41" s="59">
        <v>43770.333333333336</v>
      </c>
      <c r="K41" s="60" t="str">
        <f>"FY"&amp;RIGHT(YEAR(DATE(YEAR(FY20_Published367[[#This Row],[LNTP (6010)]]),MONTH(FY20_Published367[[#This Row],[LNTP (6010)]])+(7-1),1)),2)</f>
        <v>FY20</v>
      </c>
      <c r="L41" s="61" t="str">
        <f>"Q"&amp;CHOOSE(MONTH(FY20_Published367[[#This Row],[LNTP (6010)]]),3,3,3,4,4,4,1,1,1,2,2,2)</f>
        <v>Q2</v>
      </c>
      <c r="M41" s="39" t="s">
        <v>563</v>
      </c>
      <c r="N41" s="36" t="s">
        <v>590</v>
      </c>
      <c r="O41" s="36" t="s">
        <v>566</v>
      </c>
      <c r="P41" s="36" t="s">
        <v>592</v>
      </c>
      <c r="Q41" s="81" t="s">
        <v>805</v>
      </c>
    </row>
    <row r="42" spans="1:17" x14ac:dyDescent="0.2">
      <c r="A42" s="66" t="s">
        <v>76</v>
      </c>
      <c r="B42" s="28" t="s">
        <v>216</v>
      </c>
      <c r="C42" s="57" t="s">
        <v>318</v>
      </c>
      <c r="D42" s="29" t="s">
        <v>0</v>
      </c>
      <c r="E42" s="43">
        <v>2331480.3599829702</v>
      </c>
      <c r="F42" s="43">
        <v>4200000.3578879097</v>
      </c>
      <c r="G42" s="59">
        <v>43686.333333333336</v>
      </c>
      <c r="H42" s="35" t="str">
        <f>"FY"&amp;RIGHT(YEAR(DATE(YEAR(FY20_Published367[[#This Row],[Contract Bid - Start (5010)]]),MONTH(FY20_Published367[[#This Row],[Contract Bid - Start (5010)]])+(7-1),1)),2)</f>
        <v>FY20</v>
      </c>
      <c r="I42" s="61" t="str">
        <f>"Q"&amp;CHOOSE(MONTH(FY20_Published367[[#This Row],[Contract Bid - Start (5010)]]),3,3,3,4,4,4,1,1,1,2,2,2)</f>
        <v>Q1</v>
      </c>
      <c r="J42" s="59">
        <v>43770.333333333336</v>
      </c>
      <c r="K42" s="35" t="str">
        <f>"FY"&amp;RIGHT(YEAR(DATE(YEAR(FY20_Published367[[#This Row],[LNTP (6010)]]),MONTH(FY20_Published367[[#This Row],[LNTP (6010)]])+(7-1),1)),2)</f>
        <v>FY20</v>
      </c>
      <c r="L42" s="61" t="str">
        <f>"Q"&amp;CHOOSE(MONTH(FY20_Published367[[#This Row],[LNTP (6010)]]),3,3,3,4,4,4,1,1,1,2,2,2)</f>
        <v>Q2</v>
      </c>
      <c r="M42" s="39" t="s">
        <v>563</v>
      </c>
      <c r="N42" s="36" t="s">
        <v>590</v>
      </c>
      <c r="O42" s="36" t="s">
        <v>566</v>
      </c>
      <c r="P42" s="36" t="s">
        <v>592</v>
      </c>
      <c r="Q42" s="81" t="s">
        <v>805</v>
      </c>
    </row>
    <row r="43" spans="1:17" x14ac:dyDescent="0.2">
      <c r="A43" s="66" t="s">
        <v>253</v>
      </c>
      <c r="B43" s="28" t="s">
        <v>259</v>
      </c>
      <c r="C43" s="62" t="s">
        <v>267</v>
      </c>
      <c r="D43" s="63" t="s">
        <v>0</v>
      </c>
      <c r="E43" s="43">
        <v>1041250</v>
      </c>
      <c r="F43" s="43">
        <v>1751125.64554306</v>
      </c>
      <c r="G43" s="39">
        <v>43532.333333333336</v>
      </c>
      <c r="H43" s="35" t="str">
        <f>"FY"&amp;RIGHT(YEAR(DATE(YEAR(FY20_Published367[[#This Row],[Contract Bid - Start (5010)]]),MONTH(FY20_Published367[[#This Row],[Contract Bid - Start (5010)]])+(7-1),1)),2)</f>
        <v>FY19</v>
      </c>
      <c r="I43" s="64" t="str">
        <f>"Q"&amp;CHOOSE(MONTH(FY20_Published367[[#This Row],[Contract Bid - Start (5010)]]),3,3,3,4,4,4,1,1,1,2,2,2)</f>
        <v>Q3</v>
      </c>
      <c r="J43" s="47">
        <v>43663.333333333336</v>
      </c>
      <c r="K43" s="35" t="str">
        <f>"FY"&amp;RIGHT(YEAR(DATE(YEAR(FY20_Published367[[#This Row],[LNTP (6010)]]),MONTH(FY20_Published367[[#This Row],[LNTP (6010)]])+(7-1),1)),2)</f>
        <v>FY20</v>
      </c>
      <c r="L43" s="64" t="str">
        <f>"Q"&amp;CHOOSE(MONTH(FY20_Published367[[#This Row],[LNTP (6010)]]),3,3,3,4,4,4,1,1,1,2,2,2)</f>
        <v>Q1</v>
      </c>
      <c r="M43" s="39" t="s">
        <v>563</v>
      </c>
      <c r="N43" s="37" t="s">
        <v>590</v>
      </c>
      <c r="O43" s="36" t="s">
        <v>566</v>
      </c>
      <c r="P43" s="37" t="s">
        <v>592</v>
      </c>
      <c r="Q43" s="37" t="s">
        <v>805</v>
      </c>
    </row>
    <row r="44" spans="1:17" x14ac:dyDescent="0.2">
      <c r="A44" s="68" t="s">
        <v>285</v>
      </c>
      <c r="B44" s="28" t="s">
        <v>310</v>
      </c>
      <c r="C44" s="57" t="s">
        <v>318</v>
      </c>
      <c r="D44" s="29" t="s">
        <v>0</v>
      </c>
      <c r="E44" s="43">
        <v>550000</v>
      </c>
      <c r="F44" s="43">
        <v>1114999.99942916</v>
      </c>
      <c r="G44" s="59">
        <v>43864.333333333336</v>
      </c>
      <c r="H44" s="35" t="str">
        <f>"FY"&amp;RIGHT(YEAR(DATE(YEAR(FY20_Published367[[#This Row],[Contract Bid - Start (5010)]]),MONTH(FY20_Published367[[#This Row],[Contract Bid - Start (5010)]])+(7-1),1)),2)</f>
        <v>FY20</v>
      </c>
      <c r="I44" s="61" t="str">
        <f>"Q"&amp;CHOOSE(MONTH(FY20_Published367[[#This Row],[Contract Bid - Start (5010)]]),3,3,3,4,4,4,1,1,1,2,2,2)</f>
        <v>Q3</v>
      </c>
      <c r="J44" s="59">
        <v>43951.333333333336</v>
      </c>
      <c r="K44" s="35" t="str">
        <f>"FY"&amp;RIGHT(YEAR(DATE(YEAR(FY20_Published367[[#This Row],[LNTP (6010)]]),MONTH(FY20_Published367[[#This Row],[LNTP (6010)]])+(7-1),1)),2)</f>
        <v>FY20</v>
      </c>
      <c r="L44" s="61" t="str">
        <f>"Q"&amp;CHOOSE(MONTH(FY20_Published367[[#This Row],[LNTP (6010)]]),3,3,3,4,4,4,1,1,1,2,2,2)</f>
        <v>Q4</v>
      </c>
      <c r="M44" s="39" t="s">
        <v>563</v>
      </c>
      <c r="N44" s="36" t="s">
        <v>590</v>
      </c>
      <c r="O44" s="36" t="s">
        <v>566</v>
      </c>
      <c r="P44" s="36" t="s">
        <v>597</v>
      </c>
      <c r="Q44" s="81" t="s">
        <v>806</v>
      </c>
    </row>
    <row r="45" spans="1:17" x14ac:dyDescent="0.2">
      <c r="A45" s="68" t="s">
        <v>286</v>
      </c>
      <c r="B45" s="28" t="s">
        <v>311</v>
      </c>
      <c r="C45" s="29" t="s">
        <v>318</v>
      </c>
      <c r="D45" s="29" t="s">
        <v>0</v>
      </c>
      <c r="E45" s="43">
        <v>1000000</v>
      </c>
      <c r="F45" s="43">
        <v>1587999.9993954201</v>
      </c>
      <c r="G45" s="39">
        <v>43551.333333333336</v>
      </c>
      <c r="H45" s="35" t="str">
        <f>"FY"&amp;RIGHT(YEAR(DATE(YEAR(FY20_Published367[[#This Row],[Contract Bid - Start (5010)]]),MONTH(FY20_Published367[[#This Row],[Contract Bid - Start (5010)]])+(7-1),1)),2)</f>
        <v>FY19</v>
      </c>
      <c r="I45" s="13" t="str">
        <f>"Q"&amp;CHOOSE(MONTH(FY20_Published367[[#This Row],[Contract Bid - Start (5010)]]),3,3,3,4,4,4,1,1,1,2,2,2)</f>
        <v>Q3</v>
      </c>
      <c r="J45" s="39">
        <v>43661.333333333336</v>
      </c>
      <c r="K45" s="35" t="str">
        <f>"FY"&amp;RIGHT(YEAR(DATE(YEAR(FY20_Published367[[#This Row],[LNTP (6010)]]),MONTH(FY20_Published367[[#This Row],[LNTP (6010)]])+(7-1),1)),2)</f>
        <v>FY20</v>
      </c>
      <c r="L45" s="13" t="str">
        <f>"Q"&amp;CHOOSE(MONTH(FY20_Published367[[#This Row],[LNTP (6010)]]),3,3,3,4,4,4,1,1,1,2,2,2)</f>
        <v>Q1</v>
      </c>
      <c r="M45" s="39" t="s">
        <v>563</v>
      </c>
      <c r="N45" s="36" t="s">
        <v>590</v>
      </c>
      <c r="O45" s="36" t="s">
        <v>566</v>
      </c>
      <c r="P45" s="36" t="s">
        <v>597</v>
      </c>
      <c r="Q45" s="81" t="s">
        <v>805</v>
      </c>
    </row>
    <row r="46" spans="1:17" x14ac:dyDescent="0.2">
      <c r="A46" s="69" t="s">
        <v>115</v>
      </c>
      <c r="B46" s="28" t="s">
        <v>611</v>
      </c>
      <c r="C46" s="29" t="s">
        <v>326</v>
      </c>
      <c r="D46" s="29" t="s">
        <v>240</v>
      </c>
      <c r="E46" s="43">
        <v>64800</v>
      </c>
      <c r="F46" s="43">
        <v>72000</v>
      </c>
      <c r="G46" s="39">
        <v>43693.333333333336</v>
      </c>
      <c r="H46" s="35" t="str">
        <f>"FY"&amp;RIGHT(YEAR(DATE(YEAR(FY20_Published367[[#This Row],[Contract Bid - Start (5010)]]),MONTH(FY20_Published367[[#This Row],[Contract Bid - Start (5010)]])+(7-1),1)),2)</f>
        <v>FY20</v>
      </c>
      <c r="I46" s="13" t="str">
        <f>"Q"&amp;CHOOSE(MONTH(FY20_Published367[[#This Row],[Contract Bid - Start (5010)]]),3,3,3,4,4,4,1,1,1,2,2,2)</f>
        <v>Q1</v>
      </c>
      <c r="J46" s="78">
        <v>43712.333333333336</v>
      </c>
      <c r="K46" s="35" t="str">
        <f>"FY"&amp;RIGHT(YEAR(DATE(YEAR(FY20_Published367[[#This Row],[LNTP (6010)]]),MONTH(FY20_Published367[[#This Row],[LNTP (6010)]])+(7-1),1)),2)</f>
        <v>FY20</v>
      </c>
      <c r="L46" s="13" t="str">
        <f>"Q"&amp;CHOOSE(MONTH(FY20_Published367[[#This Row],[LNTP (6010)]]),3,3,3,4,4,4,1,1,1,2,2,2)</f>
        <v>Q1</v>
      </c>
      <c r="M46" s="39" t="s">
        <v>564</v>
      </c>
      <c r="N46" s="36" t="s">
        <v>590</v>
      </c>
      <c r="O46" s="36" t="s">
        <v>566</v>
      </c>
      <c r="P46" s="36" t="s">
        <v>601</v>
      </c>
      <c r="Q46" s="81" t="s">
        <v>805</v>
      </c>
    </row>
    <row r="47" spans="1:17" x14ac:dyDescent="0.2">
      <c r="A47" s="68" t="s">
        <v>125</v>
      </c>
      <c r="B47" s="28" t="s">
        <v>213</v>
      </c>
      <c r="C47" s="29" t="s">
        <v>326</v>
      </c>
      <c r="D47" s="29" t="s">
        <v>240</v>
      </c>
      <c r="E47" s="43">
        <v>363620</v>
      </c>
      <c r="F47" s="43">
        <v>500000</v>
      </c>
      <c r="G47" s="78">
        <v>43864.333333333336</v>
      </c>
      <c r="H47" s="35" t="str">
        <f>"FY"&amp;RIGHT(YEAR(DATE(YEAR(FY20_Published367[[#This Row],[Contract Bid - Start (5010)]]),MONTH(FY20_Published367[[#This Row],[Contract Bid - Start (5010)]])+(7-1),1)),2)</f>
        <v>FY20</v>
      </c>
      <c r="I47" s="13" t="str">
        <f>"Q"&amp;CHOOSE(MONTH(FY20_Published367[[#This Row],[Contract Bid - Start (5010)]]),3,3,3,4,4,4,1,1,1,2,2,2)</f>
        <v>Q3</v>
      </c>
      <c r="J47" s="74">
        <v>43784</v>
      </c>
      <c r="K47" s="35" t="str">
        <f>"FY"&amp;RIGHT(YEAR(DATE(YEAR(FY20_Published367[[#This Row],[LNTP (6010)]]),MONTH(FY20_Published367[[#This Row],[LNTP (6010)]])+(7-1),1)),2)</f>
        <v>FY20</v>
      </c>
      <c r="L47" s="13" t="str">
        <f>"Q"&amp;CHOOSE(MONTH(FY20_Published367[[#This Row],[LNTP (6010)]]),3,3,3,4,4,4,1,1,1,2,2,2)</f>
        <v>Q2</v>
      </c>
      <c r="M47" s="39" t="s">
        <v>564</v>
      </c>
      <c r="N47" s="36" t="s">
        <v>590</v>
      </c>
      <c r="O47" s="36" t="s">
        <v>566</v>
      </c>
      <c r="P47" s="36" t="s">
        <v>601</v>
      </c>
      <c r="Q47" s="81" t="s">
        <v>806</v>
      </c>
    </row>
    <row r="48" spans="1:17" x14ac:dyDescent="0.2">
      <c r="A48" s="101" t="s">
        <v>124</v>
      </c>
      <c r="B48" s="28" t="s">
        <v>212</v>
      </c>
      <c r="C48" s="29" t="s">
        <v>326</v>
      </c>
      <c r="D48" s="29" t="s">
        <v>240</v>
      </c>
      <c r="E48" s="43">
        <v>363620</v>
      </c>
      <c r="F48" s="43">
        <v>500000</v>
      </c>
      <c r="G48" s="78">
        <v>43711.333333333336</v>
      </c>
      <c r="H48" s="35" t="str">
        <f>"FY"&amp;RIGHT(YEAR(DATE(YEAR(FY20_Published367[[#This Row],[Contract Bid - Start (5010)]]),MONTH(FY20_Published367[[#This Row],[Contract Bid - Start (5010)]])+(7-1),1)),2)</f>
        <v>FY20</v>
      </c>
      <c r="I48" s="13" t="str">
        <f>"Q"&amp;CHOOSE(MONTH(FY20_Published367[[#This Row],[Contract Bid - Start (5010)]]),3,3,3,4,4,4,1,1,1,2,2,2)</f>
        <v>Q1</v>
      </c>
      <c r="J48" s="74">
        <v>43784</v>
      </c>
      <c r="K48" s="35" t="str">
        <f>"FY"&amp;RIGHT(YEAR(DATE(YEAR(FY20_Published367[[#This Row],[LNTP (6010)]]),MONTH(FY20_Published367[[#This Row],[LNTP (6010)]])+(7-1),1)),2)</f>
        <v>FY20</v>
      </c>
      <c r="L48" s="13" t="str">
        <f>"Q"&amp;CHOOSE(MONTH(FY20_Published367[[#This Row],[LNTP (6010)]]),3,3,3,4,4,4,1,1,1,2,2,2)</f>
        <v>Q2</v>
      </c>
      <c r="M48" s="39" t="s">
        <v>564</v>
      </c>
      <c r="N48" s="36" t="s">
        <v>590</v>
      </c>
      <c r="O48" s="36" t="s">
        <v>566</v>
      </c>
      <c r="P48" s="36" t="s">
        <v>601</v>
      </c>
      <c r="Q48" s="81" t="s">
        <v>805</v>
      </c>
    </row>
    <row r="49" spans="1:17" x14ac:dyDescent="0.2">
      <c r="A49" s="67" t="s">
        <v>299</v>
      </c>
      <c r="B49" s="28" t="s">
        <v>586</v>
      </c>
      <c r="C49" s="29" t="s">
        <v>262</v>
      </c>
      <c r="D49" s="29" t="s">
        <v>240</v>
      </c>
      <c r="E49" s="83">
        <v>385308</v>
      </c>
      <c r="F49" s="43">
        <v>100000</v>
      </c>
      <c r="G49" s="39">
        <v>43704.333333333336</v>
      </c>
      <c r="H49" s="35" t="str">
        <f>"FY"&amp;RIGHT(YEAR(DATE(YEAR(FY20_Published367[[#This Row],[Contract Bid - Start (5010)]]),MONTH(FY20_Published367[[#This Row],[Contract Bid - Start (5010)]])+(7-1),1)),2)</f>
        <v>FY20</v>
      </c>
      <c r="I49" s="13" t="str">
        <f>"Q"&amp;CHOOSE(MONTH(FY20_Published367[[#This Row],[Contract Bid - Start (5010)]]),3,3,3,4,4,4,1,1,1,2,2,2)</f>
        <v>Q1</v>
      </c>
      <c r="J49" s="39">
        <v>43734.333333333336</v>
      </c>
      <c r="K49" s="35" t="str">
        <f>"FY"&amp;RIGHT(YEAR(DATE(YEAR(FY20_Published367[[#This Row],[LNTP (6010)]]),MONTH(FY20_Published367[[#This Row],[LNTP (6010)]])+(7-1),1)),2)</f>
        <v>FY20</v>
      </c>
      <c r="L49" s="13" t="str">
        <f>"Q"&amp;CHOOSE(MONTH(FY20_Published367[[#This Row],[LNTP (6010)]]),3,3,3,4,4,4,1,1,1,2,2,2)</f>
        <v>Q1</v>
      </c>
      <c r="M49" s="39" t="s">
        <v>564</v>
      </c>
      <c r="N49" s="36" t="s">
        <v>590</v>
      </c>
      <c r="O49" s="36" t="s">
        <v>566</v>
      </c>
      <c r="P49" s="36" t="s">
        <v>593</v>
      </c>
      <c r="Q49" s="81" t="s">
        <v>805</v>
      </c>
    </row>
    <row r="50" spans="1:17" x14ac:dyDescent="0.2">
      <c r="A50" s="68" t="s">
        <v>252</v>
      </c>
      <c r="B50" s="28" t="s">
        <v>258</v>
      </c>
      <c r="C50" s="29" t="s">
        <v>266</v>
      </c>
      <c r="D50" s="29" t="s">
        <v>261</v>
      </c>
      <c r="E50" s="43">
        <v>3500000</v>
      </c>
      <c r="F50" s="43">
        <v>4016323.49</v>
      </c>
      <c r="G50" s="39">
        <v>43685.333333333336</v>
      </c>
      <c r="H50" s="35" t="str">
        <f>"FY"&amp;RIGHT(YEAR(DATE(YEAR(FY20_Published367[[#This Row],[Contract Bid - Start (5010)]]),MONTH(FY20_Published367[[#This Row],[Contract Bid - Start (5010)]])+(7-1),1)),2)</f>
        <v>FY20</v>
      </c>
      <c r="I50" s="13" t="str">
        <f>"Q"&amp;CHOOSE(MONTH(FY20_Published367[[#This Row],[Contract Bid - Start (5010)]]),3,3,3,4,4,4,1,1,1,2,2,2)</f>
        <v>Q1</v>
      </c>
      <c r="J50" s="39">
        <v>43689.333333333336</v>
      </c>
      <c r="K50" s="35" t="str">
        <f>"FY"&amp;RIGHT(YEAR(DATE(YEAR(FY20_Published367[[#This Row],[LNTP (6010)]]),MONTH(FY20_Published367[[#This Row],[LNTP (6010)]])+(7-1),1)),2)</f>
        <v>FY20</v>
      </c>
      <c r="L50" s="13" t="str">
        <f>"Q"&amp;CHOOSE(MONTH(FY20_Published367[[#This Row],[LNTP (6010)]]),3,3,3,4,4,4,1,1,1,2,2,2)</f>
        <v>Q1</v>
      </c>
      <c r="M50" s="39" t="s">
        <v>563</v>
      </c>
      <c r="N50" s="36" t="s">
        <v>590</v>
      </c>
      <c r="O50" s="36" t="s">
        <v>566</v>
      </c>
      <c r="P50" s="36" t="s">
        <v>594</v>
      </c>
      <c r="Q50" s="81" t="s">
        <v>805</v>
      </c>
    </row>
    <row r="51" spans="1:17" x14ac:dyDescent="0.2">
      <c r="A51" s="67" t="s">
        <v>300</v>
      </c>
      <c r="B51" s="28" t="s">
        <v>661</v>
      </c>
      <c r="C51" s="29" t="s">
        <v>262</v>
      </c>
      <c r="D51" s="29" t="s">
        <v>260</v>
      </c>
      <c r="E51" s="43">
        <v>215000</v>
      </c>
      <c r="F51" s="43">
        <v>487999.99979830498</v>
      </c>
      <c r="G51" s="39">
        <v>38362.333333333336</v>
      </c>
      <c r="H51" s="35" t="str">
        <f>"FY"&amp;RIGHT(YEAR(DATE(YEAR(FY20_Published367[[#This Row],[Contract Bid - Start (5010)]]),MONTH(FY20_Published367[[#This Row],[Contract Bid - Start (5010)]])+(7-1),1)),2)</f>
        <v>FY05</v>
      </c>
      <c r="I51" s="13" t="str">
        <f>"Q"&amp;CHOOSE(MONTH(FY20_Published367[[#This Row],[Contract Bid - Start (5010)]]),3,3,3,4,4,4,1,1,1,2,2,2)</f>
        <v>Q3</v>
      </c>
      <c r="J51" s="39">
        <v>43769.333333333336</v>
      </c>
      <c r="K51" s="35" t="str">
        <f>"FY"&amp;RIGHT(YEAR(DATE(YEAR(FY20_Published367[[#This Row],[LNTP (6010)]]),MONTH(FY20_Published367[[#This Row],[LNTP (6010)]])+(7-1),1)),2)</f>
        <v>FY20</v>
      </c>
      <c r="L51" s="13" t="str">
        <f>"Q"&amp;CHOOSE(MONTH(FY20_Published367[[#This Row],[LNTP (6010)]]),3,3,3,4,4,4,1,1,1,2,2,2)</f>
        <v>Q2</v>
      </c>
      <c r="M51" s="39" t="s">
        <v>795</v>
      </c>
      <c r="N51" s="36" t="s">
        <v>590</v>
      </c>
      <c r="O51" s="36" t="s">
        <v>567</v>
      </c>
      <c r="P51" s="36" t="s">
        <v>796</v>
      </c>
      <c r="Q51" s="81" t="s">
        <v>807</v>
      </c>
    </row>
    <row r="52" spans="1:17" x14ac:dyDescent="0.2">
      <c r="A52" s="68" t="s">
        <v>74</v>
      </c>
      <c r="B52" s="28" t="s">
        <v>192</v>
      </c>
      <c r="C52" s="57" t="s">
        <v>326</v>
      </c>
      <c r="D52" s="57" t="s">
        <v>0</v>
      </c>
      <c r="E52" s="43">
        <v>3585000</v>
      </c>
      <c r="F52" s="58">
        <v>4024230.9991133702</v>
      </c>
      <c r="G52" s="59">
        <v>43542.333333333336</v>
      </c>
      <c r="H52" s="60" t="str">
        <f>"FY"&amp;RIGHT(YEAR(DATE(YEAR(FY20_Published367[[#This Row],[Contract Bid - Start (5010)]]),MONTH(FY20_Published367[[#This Row],[Contract Bid - Start (5010)]])+(7-1),1)),2)</f>
        <v>FY19</v>
      </c>
      <c r="I52" s="61" t="str">
        <f>"Q"&amp;CHOOSE(MONTH(FY20_Published367[[#This Row],[Contract Bid - Start (5010)]]),3,3,3,4,4,4,1,1,1,2,2,2)</f>
        <v>Q3</v>
      </c>
      <c r="J52" s="59">
        <v>43907.333333333336</v>
      </c>
      <c r="K52" s="60" t="str">
        <f>"FY"&amp;RIGHT(YEAR(DATE(YEAR(FY20_Published367[[#This Row],[LNTP (6010)]]),MONTH(FY20_Published367[[#This Row],[LNTP (6010)]])+(7-1),1)),2)</f>
        <v>FY20</v>
      </c>
      <c r="L52" s="61" t="str">
        <f>"Q"&amp;CHOOSE(MONTH(FY20_Published367[[#This Row],[LNTP (6010)]]),3,3,3,4,4,4,1,1,1,2,2,2)</f>
        <v>Q3</v>
      </c>
      <c r="M52" s="39" t="s">
        <v>565</v>
      </c>
      <c r="N52" s="36" t="s">
        <v>590</v>
      </c>
      <c r="O52" s="36" t="s">
        <v>566</v>
      </c>
      <c r="P52" s="36" t="s">
        <v>576</v>
      </c>
      <c r="Q52" s="81" t="s">
        <v>806</v>
      </c>
    </row>
    <row r="53" spans="1:17" x14ac:dyDescent="0.2">
      <c r="A53" s="68" t="s">
        <v>114</v>
      </c>
      <c r="B53" s="28" t="s">
        <v>607</v>
      </c>
      <c r="C53" s="29" t="s">
        <v>326</v>
      </c>
      <c r="D53" s="29" t="s">
        <v>240</v>
      </c>
      <c r="E53" s="43">
        <v>54000</v>
      </c>
      <c r="F53" s="43">
        <v>60000</v>
      </c>
      <c r="G53" s="39">
        <v>43829.333333333336</v>
      </c>
      <c r="H53" s="35" t="str">
        <f>"FY"&amp;RIGHT(YEAR(DATE(YEAR(FY20_Published367[[#This Row],[Contract Bid - Start (5010)]]),MONTH(FY20_Published367[[#This Row],[Contract Bid - Start (5010)]])+(7-1),1)),2)</f>
        <v>FY20</v>
      </c>
      <c r="I53" s="13" t="str">
        <f>"Q"&amp;CHOOSE(MONTH(FY20_Published367[[#This Row],[Contract Bid - Start (5010)]]),3,3,3,4,4,4,1,1,1,2,2,2)</f>
        <v>Q2</v>
      </c>
      <c r="J53" s="39">
        <v>43864.333333333336</v>
      </c>
      <c r="K53" s="35" t="str">
        <f>"FY"&amp;RIGHT(YEAR(DATE(YEAR(FY20_Published367[[#This Row],[LNTP (6010)]]),MONTH(FY20_Published367[[#This Row],[LNTP (6010)]])+(7-1),1)),2)</f>
        <v>FY20</v>
      </c>
      <c r="L53" s="13" t="str">
        <f>"Q"&amp;CHOOSE(MONTH(FY20_Published367[[#This Row],[LNTP (6010)]]),3,3,3,4,4,4,1,1,1,2,2,2)</f>
        <v>Q3</v>
      </c>
      <c r="M53" s="39" t="s">
        <v>564</v>
      </c>
      <c r="N53" s="36" t="s">
        <v>590</v>
      </c>
      <c r="O53" s="36" t="s">
        <v>566</v>
      </c>
      <c r="P53" s="36" t="s">
        <v>601</v>
      </c>
      <c r="Q53" s="81" t="s">
        <v>805</v>
      </c>
    </row>
    <row r="54" spans="1:17" x14ac:dyDescent="0.2">
      <c r="A54" s="68" t="s">
        <v>301</v>
      </c>
      <c r="B54" s="28" t="s">
        <v>315</v>
      </c>
      <c r="C54" s="29" t="s">
        <v>320</v>
      </c>
      <c r="D54" s="29" t="s">
        <v>321</v>
      </c>
      <c r="E54" s="43">
        <v>5069999.9685045499</v>
      </c>
      <c r="F54" s="43">
        <v>15099999.9685045</v>
      </c>
      <c r="G54" s="39">
        <v>43678.333333333336</v>
      </c>
      <c r="H54" s="35" t="str">
        <f>"FY"&amp;RIGHT(YEAR(DATE(YEAR(FY20_Published367[[#This Row],[Contract Bid - Start (5010)]]),MONTH(FY20_Published367[[#This Row],[Contract Bid - Start (5010)]])+(7-1),1)),2)</f>
        <v>FY20</v>
      </c>
      <c r="I54" s="13" t="str">
        <f>"Q"&amp;CHOOSE(MONTH(FY20_Published367[[#This Row],[Contract Bid - Start (5010)]]),3,3,3,4,4,4,1,1,1,2,2,2)</f>
        <v>Q1</v>
      </c>
      <c r="J54" s="39">
        <v>43906.333333333336</v>
      </c>
      <c r="K54" s="35" t="str">
        <f>"FY"&amp;RIGHT(YEAR(DATE(YEAR(FY20_Published367[[#This Row],[LNTP (6010)]]),MONTH(FY20_Published367[[#This Row],[LNTP (6010)]])+(7-1),1)),2)</f>
        <v>FY20</v>
      </c>
      <c r="L54" s="13" t="str">
        <f>"Q"&amp;CHOOSE(MONTH(FY20_Published367[[#This Row],[LNTP (6010)]]),3,3,3,4,4,4,1,1,1,2,2,2)</f>
        <v>Q3</v>
      </c>
      <c r="M54" s="39" t="s">
        <v>563</v>
      </c>
      <c r="N54" s="36" t="s">
        <v>590</v>
      </c>
      <c r="O54" s="36" t="s">
        <v>566</v>
      </c>
      <c r="P54" s="36" t="s">
        <v>658</v>
      </c>
      <c r="Q54" s="81" t="s">
        <v>806</v>
      </c>
    </row>
    <row r="55" spans="1:17" x14ac:dyDescent="0.2">
      <c r="A55" s="101" t="s">
        <v>145</v>
      </c>
      <c r="B55" s="28" t="s">
        <v>202</v>
      </c>
      <c r="C55" s="29" t="s">
        <v>326</v>
      </c>
      <c r="D55" s="29" t="s">
        <v>240</v>
      </c>
      <c r="E55" s="43">
        <v>422808.85</v>
      </c>
      <c r="F55" s="43">
        <v>521808.84996249998</v>
      </c>
      <c r="G55" s="39">
        <v>43864.333333333336</v>
      </c>
      <c r="H55" s="35" t="str">
        <f>"FY"&amp;RIGHT(YEAR(DATE(YEAR(FY20_Published367[[#This Row],[Contract Bid - Start (5010)]]),MONTH(FY20_Published367[[#This Row],[Contract Bid - Start (5010)]])+(7-1),1)),2)</f>
        <v>FY20</v>
      </c>
      <c r="I55" s="13" t="str">
        <f>"Q"&amp;CHOOSE(MONTH(FY20_Published367[[#This Row],[Contract Bid - Start (5010)]]),3,3,3,4,4,4,1,1,1,2,2,2)</f>
        <v>Q3</v>
      </c>
      <c r="J55" s="39">
        <v>43991.333333333336</v>
      </c>
      <c r="K55" s="35" t="str">
        <f>"FY"&amp;RIGHT(YEAR(DATE(YEAR(FY20_Published367[[#This Row],[LNTP (6010)]]),MONTH(FY20_Published367[[#This Row],[LNTP (6010)]])+(7-1),1)),2)</f>
        <v>FY20</v>
      </c>
      <c r="L55" s="13" t="str">
        <f>"Q"&amp;CHOOSE(MONTH(FY20_Published367[[#This Row],[LNTP (6010)]]),3,3,3,4,4,4,1,1,1,2,2,2)</f>
        <v>Q4</v>
      </c>
      <c r="M55" s="39" t="s">
        <v>564</v>
      </c>
      <c r="N55" s="36" t="s">
        <v>590</v>
      </c>
      <c r="O55" s="36" t="s">
        <v>566</v>
      </c>
      <c r="P55" s="36" t="s">
        <v>601</v>
      </c>
      <c r="Q55" s="81" t="s">
        <v>806</v>
      </c>
    </row>
    <row r="56" spans="1:17" x14ac:dyDescent="0.2">
      <c r="A56" s="66" t="s">
        <v>67</v>
      </c>
      <c r="B56" s="28" t="s">
        <v>169</v>
      </c>
      <c r="C56" s="29" t="s">
        <v>326</v>
      </c>
      <c r="D56" s="29" t="s">
        <v>0</v>
      </c>
      <c r="E56" s="43">
        <v>2500000</v>
      </c>
      <c r="F56" s="43">
        <v>3375000</v>
      </c>
      <c r="G56" s="39">
        <v>43893</v>
      </c>
      <c r="H56" s="35" t="s">
        <v>556</v>
      </c>
      <c r="I56" s="13" t="s">
        <v>242</v>
      </c>
      <c r="J56" s="39">
        <v>43997</v>
      </c>
      <c r="K56" s="35" t="s">
        <v>556</v>
      </c>
      <c r="L56" s="13" t="s">
        <v>244</v>
      </c>
      <c r="M56" s="39" t="s">
        <v>564</v>
      </c>
      <c r="N56" s="36" t="s">
        <v>590</v>
      </c>
      <c r="O56" s="36" t="s">
        <v>566</v>
      </c>
      <c r="P56" s="36" t="s">
        <v>577</v>
      </c>
      <c r="Q56" s="81" t="s">
        <v>806</v>
      </c>
    </row>
    <row r="57" spans="1:17" x14ac:dyDescent="0.2">
      <c r="A57" s="66" t="s">
        <v>394</v>
      </c>
      <c r="B57" s="28" t="s">
        <v>588</v>
      </c>
      <c r="C57" s="29" t="s">
        <v>266</v>
      </c>
      <c r="D57" s="29" t="s">
        <v>0</v>
      </c>
      <c r="E57" s="43">
        <v>2306978.2041007602</v>
      </c>
      <c r="F57" s="43">
        <v>8436978.2022447009</v>
      </c>
      <c r="G57" s="39">
        <v>43642.333333333336</v>
      </c>
      <c r="H57" s="35" t="str">
        <f>"FY"&amp;RIGHT(YEAR(DATE(YEAR(FY20_Published367[[#This Row],[Contract Bid - Start (5010)]]),MONTH(FY20_Published367[[#This Row],[Contract Bid - Start (5010)]])+(7-1),1)),2)</f>
        <v>FY19</v>
      </c>
      <c r="I57" s="13" t="str">
        <f>"Q"&amp;CHOOSE(MONTH(FY20_Published367[[#This Row],[Contract Bid - Start (5010)]]),3,3,3,4,4,4,1,1,1,2,2,2)</f>
        <v>Q4</v>
      </c>
      <c r="J57" s="39">
        <v>43783.333333333336</v>
      </c>
      <c r="K57" s="35" t="str">
        <f>"FY"&amp;RIGHT(YEAR(DATE(YEAR(FY20_Published367[[#This Row],[LNTP (6010)]]),MONTH(FY20_Published367[[#This Row],[LNTP (6010)]])+(7-1),1)),2)</f>
        <v>FY20</v>
      </c>
      <c r="L57" s="13" t="str">
        <f>"Q"&amp;CHOOSE(MONTH(FY20_Published367[[#This Row],[LNTP (6010)]]),3,3,3,4,4,4,1,1,1,2,2,2)</f>
        <v>Q2</v>
      </c>
      <c r="M57" s="39" t="s">
        <v>564</v>
      </c>
      <c r="N57" s="36" t="s">
        <v>590</v>
      </c>
      <c r="O57" s="36" t="s">
        <v>566</v>
      </c>
      <c r="P57" s="36" t="s">
        <v>577</v>
      </c>
      <c r="Q57" s="81" t="s">
        <v>805</v>
      </c>
    </row>
    <row r="58" spans="1:17" x14ac:dyDescent="0.2">
      <c r="A58" s="66" t="s">
        <v>107</v>
      </c>
      <c r="B58" s="28" t="s">
        <v>178</v>
      </c>
      <c r="C58" s="29" t="s">
        <v>319</v>
      </c>
      <c r="D58" s="29" t="s">
        <v>0</v>
      </c>
      <c r="E58" s="43">
        <v>106912</v>
      </c>
      <c r="F58" s="43">
        <v>144329</v>
      </c>
      <c r="G58" s="39">
        <v>43843.333333333336</v>
      </c>
      <c r="H58" s="35" t="str">
        <f>"FY"&amp;RIGHT(YEAR(DATE(YEAR(FY20_Published367[[#This Row],[Contract Bid - Start (5010)]]),MONTH(FY20_Published367[[#This Row],[Contract Bid - Start (5010)]])+(7-1),1)),2)</f>
        <v>FY20</v>
      </c>
      <c r="I58" s="13" t="str">
        <f>"Q"&amp;CHOOSE(MONTH(FY20_Published367[[#This Row],[Contract Bid - Start (5010)]]),3,3,3,4,4,4,1,1,1,2,2,2)</f>
        <v>Q3</v>
      </c>
      <c r="J58" s="39">
        <v>43973.333333333336</v>
      </c>
      <c r="K58" s="35" t="str">
        <f>"FY"&amp;RIGHT(YEAR(DATE(YEAR(FY20_Published367[[#This Row],[LNTP (6010)]]),MONTH(FY20_Published367[[#This Row],[LNTP (6010)]])+(7-1),1)),2)</f>
        <v>FY20</v>
      </c>
      <c r="L58" s="13" t="str">
        <f>"Q"&amp;CHOOSE(MONTH(FY20_Published367[[#This Row],[LNTP (6010)]]),3,3,3,4,4,4,1,1,1,2,2,2)</f>
        <v>Q4</v>
      </c>
      <c r="M58" s="39" t="s">
        <v>564</v>
      </c>
      <c r="N58" s="36" t="s">
        <v>590</v>
      </c>
      <c r="O58" s="36" t="s">
        <v>566</v>
      </c>
      <c r="P58" s="36" t="s">
        <v>577</v>
      </c>
      <c r="Q58" s="81" t="s">
        <v>806</v>
      </c>
    </row>
    <row r="59" spans="1:17" x14ac:dyDescent="0.2">
      <c r="A59" s="68" t="s">
        <v>146</v>
      </c>
      <c r="B59" s="28" t="s">
        <v>203</v>
      </c>
      <c r="C59" s="29" t="s">
        <v>326</v>
      </c>
      <c r="D59" s="29" t="s">
        <v>240</v>
      </c>
      <c r="E59" s="43">
        <v>90344</v>
      </c>
      <c r="F59" s="43">
        <v>142046.999965</v>
      </c>
      <c r="G59" s="39">
        <v>43899.333333333336</v>
      </c>
      <c r="H59" s="35" t="str">
        <f>"FY"&amp;RIGHT(YEAR(DATE(YEAR(FY20_Published367[[#This Row],[Contract Bid - Start (5010)]]),MONTH(FY20_Published367[[#This Row],[Contract Bid - Start (5010)]])+(7-1),1)),2)</f>
        <v>FY20</v>
      </c>
      <c r="I59" s="13" t="str">
        <f>"Q"&amp;CHOOSE(MONTH(FY20_Published367[[#This Row],[Contract Bid - Start (5010)]]),3,3,3,4,4,4,1,1,1,2,2,2)</f>
        <v>Q3</v>
      </c>
      <c r="J59" s="39">
        <v>43962.333333333336</v>
      </c>
      <c r="K59" s="35" t="str">
        <f>"FY"&amp;RIGHT(YEAR(DATE(YEAR(FY20_Published367[[#This Row],[LNTP (6010)]]),MONTH(FY20_Published367[[#This Row],[LNTP (6010)]])+(7-1),1)),2)</f>
        <v>FY20</v>
      </c>
      <c r="L59" s="13" t="str">
        <f>"Q"&amp;CHOOSE(MONTH(FY20_Published367[[#This Row],[LNTP (6010)]]),3,3,3,4,4,4,1,1,1,2,2,2)</f>
        <v>Q4</v>
      </c>
      <c r="M59" s="39" t="s">
        <v>564</v>
      </c>
      <c r="N59" s="36" t="s">
        <v>590</v>
      </c>
      <c r="O59" s="36" t="s">
        <v>566</v>
      </c>
      <c r="P59" s="36" t="s">
        <v>601</v>
      </c>
      <c r="Q59" s="81" t="s">
        <v>806</v>
      </c>
    </row>
    <row r="60" spans="1:17" x14ac:dyDescent="0.2">
      <c r="A60" s="68" t="s">
        <v>61</v>
      </c>
      <c r="B60" s="28" t="s">
        <v>185</v>
      </c>
      <c r="C60" s="57" t="s">
        <v>318</v>
      </c>
      <c r="D60" s="29" t="s">
        <v>0</v>
      </c>
      <c r="E60" s="43">
        <v>607649</v>
      </c>
      <c r="F60" s="43">
        <v>1488290.99819719</v>
      </c>
      <c r="G60" s="59">
        <v>43647.333333333336</v>
      </c>
      <c r="H60" s="35" t="str">
        <f>"FY"&amp;RIGHT(YEAR(DATE(YEAR(FY20_Published367[[#This Row],[Contract Bid - Start (5010)]]),MONTH(FY20_Published367[[#This Row],[Contract Bid - Start (5010)]])+(7-1),1)),2)</f>
        <v>FY20</v>
      </c>
      <c r="I60" s="61" t="str">
        <f>"Q"&amp;CHOOSE(MONTH(FY20_Published367[[#This Row],[Contract Bid - Start (5010)]]),3,3,3,4,4,4,1,1,1,2,2,2)</f>
        <v>Q1</v>
      </c>
      <c r="J60" s="59">
        <v>43957.333333333336</v>
      </c>
      <c r="K60" s="35" t="str">
        <f>"FY"&amp;RIGHT(YEAR(DATE(YEAR(FY20_Published367[[#This Row],[LNTP (6010)]]),MONTH(FY20_Published367[[#This Row],[LNTP (6010)]])+(7-1),1)),2)</f>
        <v>FY20</v>
      </c>
      <c r="L60" s="61" t="str">
        <f>"Q"&amp;CHOOSE(MONTH(FY20_Published367[[#This Row],[LNTP (6010)]]),3,3,3,4,4,4,1,1,1,2,2,2)</f>
        <v>Q4</v>
      </c>
      <c r="M60" s="39" t="s">
        <v>563</v>
      </c>
      <c r="N60" s="36" t="s">
        <v>590</v>
      </c>
      <c r="O60" s="36" t="s">
        <v>566</v>
      </c>
      <c r="P60" s="36" t="s">
        <v>658</v>
      </c>
      <c r="Q60" s="81" t="s">
        <v>806</v>
      </c>
    </row>
    <row r="61" spans="1:17" x14ac:dyDescent="0.2">
      <c r="A61" s="66" t="s">
        <v>79</v>
      </c>
      <c r="B61" s="28" t="s">
        <v>174</v>
      </c>
      <c r="C61" s="29" t="s">
        <v>319</v>
      </c>
      <c r="D61" s="29" t="s">
        <v>0</v>
      </c>
      <c r="E61" s="43">
        <v>221988</v>
      </c>
      <c r="F61" s="43">
        <v>299683.8</v>
      </c>
      <c r="G61" s="39">
        <v>43843.333333333336</v>
      </c>
      <c r="H61" s="35" t="str">
        <f>"FY"&amp;RIGHT(YEAR(DATE(YEAR(FY20_Published367[[#This Row],[Contract Bid - Start (5010)]]),MONTH(FY20_Published367[[#This Row],[Contract Bid - Start (5010)]])+(7-1),1)),2)</f>
        <v>FY20</v>
      </c>
      <c r="I61" s="13" t="str">
        <f>"Q"&amp;CHOOSE(MONTH(FY20_Published367[[#This Row],[Contract Bid - Start (5010)]]),3,3,3,4,4,4,1,1,1,2,2,2)</f>
        <v>Q3</v>
      </c>
      <c r="J61" s="39">
        <v>43973.333333333336</v>
      </c>
      <c r="K61" s="35" t="str">
        <f>"FY"&amp;RIGHT(YEAR(DATE(YEAR(FY20_Published367[[#This Row],[LNTP (6010)]]),MONTH(FY20_Published367[[#This Row],[LNTP (6010)]])+(7-1),1)),2)</f>
        <v>FY20</v>
      </c>
      <c r="L61" s="13" t="str">
        <f>"Q"&amp;CHOOSE(MONTH(FY20_Published367[[#This Row],[LNTP (6010)]]),3,3,3,4,4,4,1,1,1,2,2,2)</f>
        <v>Q4</v>
      </c>
      <c r="M61" s="39" t="s">
        <v>564</v>
      </c>
      <c r="N61" s="36" t="s">
        <v>590</v>
      </c>
      <c r="O61" s="36" t="s">
        <v>566</v>
      </c>
      <c r="P61" s="36" t="s">
        <v>577</v>
      </c>
      <c r="Q61" s="81" t="s">
        <v>806</v>
      </c>
    </row>
    <row r="62" spans="1:17" x14ac:dyDescent="0.2">
      <c r="A62" s="66" t="s">
        <v>78</v>
      </c>
      <c r="B62" s="28" t="s">
        <v>173</v>
      </c>
      <c r="C62" s="29" t="s">
        <v>319</v>
      </c>
      <c r="D62" s="29" t="s">
        <v>0</v>
      </c>
      <c r="E62" s="43">
        <v>235392</v>
      </c>
      <c r="F62" s="43">
        <v>317779.20000000001</v>
      </c>
      <c r="G62" s="39">
        <v>43843.333333333336</v>
      </c>
      <c r="H62" s="35" t="str">
        <f>"FY"&amp;RIGHT(YEAR(DATE(YEAR(FY20_Published367[[#This Row],[Contract Bid - Start (5010)]]),MONTH(FY20_Published367[[#This Row],[Contract Bid - Start (5010)]])+(7-1),1)),2)</f>
        <v>FY20</v>
      </c>
      <c r="I62" s="13" t="str">
        <f>"Q"&amp;CHOOSE(MONTH(FY20_Published367[[#This Row],[Contract Bid - Start (5010)]]),3,3,3,4,4,4,1,1,1,2,2,2)</f>
        <v>Q3</v>
      </c>
      <c r="J62" s="39">
        <v>43973.333333333336</v>
      </c>
      <c r="K62" s="35" t="str">
        <f>"FY"&amp;RIGHT(YEAR(DATE(YEAR(FY20_Published367[[#This Row],[LNTP (6010)]]),MONTH(FY20_Published367[[#This Row],[LNTP (6010)]])+(7-1),1)),2)</f>
        <v>FY20</v>
      </c>
      <c r="L62" s="13" t="str">
        <f>"Q"&amp;CHOOSE(MONTH(FY20_Published367[[#This Row],[LNTP (6010)]]),3,3,3,4,4,4,1,1,1,2,2,2)</f>
        <v>Q4</v>
      </c>
      <c r="M62" s="39" t="s">
        <v>564</v>
      </c>
      <c r="N62" s="36" t="s">
        <v>590</v>
      </c>
      <c r="O62" s="36" t="s">
        <v>566</v>
      </c>
      <c r="P62" s="36" t="s">
        <v>577</v>
      </c>
      <c r="Q62" s="81" t="s">
        <v>806</v>
      </c>
    </row>
    <row r="63" spans="1:17" x14ac:dyDescent="0.2">
      <c r="A63" s="66" t="s">
        <v>7</v>
      </c>
      <c r="B63" s="28" t="s">
        <v>233</v>
      </c>
      <c r="C63" s="29" t="s">
        <v>264</v>
      </c>
      <c r="D63" s="29" t="s">
        <v>0</v>
      </c>
      <c r="E63" s="43">
        <v>2610262.5</v>
      </c>
      <c r="F63" s="43">
        <v>3580844.2899850002</v>
      </c>
      <c r="G63" s="39">
        <v>43566.333333333336</v>
      </c>
      <c r="H63" s="35" t="str">
        <f>"FY"&amp;RIGHT(YEAR(DATE(YEAR(FY20_Published367[[#This Row],[Contract Bid - Start (5010)]]),MONTH(FY20_Published367[[#This Row],[Contract Bid - Start (5010)]])+(7-1),1)),2)</f>
        <v>FY19</v>
      </c>
      <c r="I63" s="13" t="str">
        <f>"Q"&amp;CHOOSE(MONTH(FY20_Published367[[#This Row],[Contract Bid - Start (5010)]]),3,3,3,4,4,4,1,1,1,2,2,2)</f>
        <v>Q4</v>
      </c>
      <c r="J63" s="39">
        <v>43692.333333333336</v>
      </c>
      <c r="K63" s="35" t="str">
        <f>"FY"&amp;RIGHT(YEAR(DATE(YEAR(FY20_Published367[[#This Row],[LNTP (6010)]]),MONTH(FY20_Published367[[#This Row],[LNTP (6010)]])+(7-1),1)),2)</f>
        <v>FY20</v>
      </c>
      <c r="L63" s="13" t="str">
        <f>"Q"&amp;CHOOSE(MONTH(FY20_Published367[[#This Row],[LNTP (6010)]]),3,3,3,4,4,4,1,1,1,2,2,2)</f>
        <v>Q1</v>
      </c>
      <c r="M63" s="39" t="s">
        <v>563</v>
      </c>
      <c r="N63" s="36" t="s">
        <v>590</v>
      </c>
      <c r="O63" s="36" t="s">
        <v>566</v>
      </c>
      <c r="P63" s="36" t="s">
        <v>595</v>
      </c>
      <c r="Q63" s="81" t="s">
        <v>805</v>
      </c>
    </row>
    <row r="64" spans="1:17" x14ac:dyDescent="0.2">
      <c r="A64" s="66" t="s">
        <v>82</v>
      </c>
      <c r="B64" s="28" t="s">
        <v>177</v>
      </c>
      <c r="C64" s="29" t="s">
        <v>319</v>
      </c>
      <c r="D64" s="29" t="s">
        <v>0</v>
      </c>
      <c r="E64" s="43">
        <v>190910</v>
      </c>
      <c r="F64" s="43">
        <v>257729.04</v>
      </c>
      <c r="G64" s="39">
        <v>43843.333333333336</v>
      </c>
      <c r="H64" s="35" t="str">
        <f>"FY"&amp;RIGHT(YEAR(DATE(YEAR(FY20_Published367[[#This Row],[Contract Bid - Start (5010)]]),MONTH(FY20_Published367[[#This Row],[Contract Bid - Start (5010)]])+(7-1),1)),2)</f>
        <v>FY20</v>
      </c>
      <c r="I64" s="13" t="str">
        <f>"Q"&amp;CHOOSE(MONTH(FY20_Published367[[#This Row],[Contract Bid - Start (5010)]]),3,3,3,4,4,4,1,1,1,2,2,2)</f>
        <v>Q3</v>
      </c>
      <c r="J64" s="39">
        <v>43973.333333333336</v>
      </c>
      <c r="K64" s="35" t="str">
        <f>"FY"&amp;RIGHT(YEAR(DATE(YEAR(FY20_Published367[[#This Row],[LNTP (6010)]]),MONTH(FY20_Published367[[#This Row],[LNTP (6010)]])+(7-1),1)),2)</f>
        <v>FY20</v>
      </c>
      <c r="L64" s="13" t="str">
        <f>"Q"&amp;CHOOSE(MONTH(FY20_Published367[[#This Row],[LNTP (6010)]]),3,3,3,4,4,4,1,1,1,2,2,2)</f>
        <v>Q4</v>
      </c>
      <c r="M64" s="39" t="s">
        <v>564</v>
      </c>
      <c r="N64" s="36" t="s">
        <v>590</v>
      </c>
      <c r="O64" s="36" t="s">
        <v>566</v>
      </c>
      <c r="P64" s="36" t="s">
        <v>577</v>
      </c>
      <c r="Q64" s="81" t="s">
        <v>806</v>
      </c>
    </row>
    <row r="65" spans="1:17" x14ac:dyDescent="0.2">
      <c r="A65" s="68" t="s">
        <v>113</v>
      </c>
      <c r="B65" s="28" t="s">
        <v>606</v>
      </c>
      <c r="C65" s="29" t="s">
        <v>326</v>
      </c>
      <c r="D65" s="29" t="s">
        <v>240</v>
      </c>
      <c r="E65" s="43">
        <v>118799.99985599999</v>
      </c>
      <c r="F65" s="43">
        <v>131999.99985600001</v>
      </c>
      <c r="G65" s="39">
        <v>43927.333333333336</v>
      </c>
      <c r="H65" s="35" t="str">
        <f>"FY"&amp;RIGHT(YEAR(DATE(YEAR(FY20_Published367[[#This Row],[Contract Bid - Start (5010)]]),MONTH(FY20_Published367[[#This Row],[Contract Bid - Start (5010)]])+(7-1),1)),2)</f>
        <v>FY20</v>
      </c>
      <c r="I65" s="13" t="str">
        <f>"Q"&amp;CHOOSE(MONTH(FY20_Published367[[#This Row],[Contract Bid - Start (5010)]]),3,3,3,4,4,4,1,1,1,2,2,2)</f>
        <v>Q4</v>
      </c>
      <c r="J65" s="74">
        <v>43986</v>
      </c>
      <c r="K65" s="35" t="str">
        <f>"FY"&amp;RIGHT(YEAR(DATE(YEAR(FY20_Published367[[#This Row],[LNTP (6010)]]),MONTH(FY20_Published367[[#This Row],[LNTP (6010)]])+(7-1),1)),2)</f>
        <v>FY20</v>
      </c>
      <c r="L65" s="13" t="str">
        <f>"Q"&amp;CHOOSE(MONTH(FY20_Published367[[#This Row],[LNTP (6010)]]),3,3,3,4,4,4,1,1,1,2,2,2)</f>
        <v>Q4</v>
      </c>
      <c r="M65" s="39" t="s">
        <v>564</v>
      </c>
      <c r="N65" s="36" t="s">
        <v>590</v>
      </c>
      <c r="O65" s="70" t="s">
        <v>566</v>
      </c>
      <c r="P65" s="36" t="s">
        <v>601</v>
      </c>
      <c r="Q65" s="81" t="s">
        <v>805</v>
      </c>
    </row>
    <row r="66" spans="1:17" x14ac:dyDescent="0.2">
      <c r="A66" s="69" t="s">
        <v>373</v>
      </c>
      <c r="B66" s="28" t="s">
        <v>608</v>
      </c>
      <c r="C66" s="29" t="s">
        <v>326</v>
      </c>
      <c r="D66" s="29" t="s">
        <v>0</v>
      </c>
      <c r="E66" s="43">
        <v>237500</v>
      </c>
      <c r="F66" s="43">
        <v>395399.99999950302</v>
      </c>
      <c r="G66" s="39">
        <v>43987.333333333336</v>
      </c>
      <c r="H66" s="35" t="str">
        <f>"FY"&amp;RIGHT(YEAR(DATE(YEAR(FY20_Published367[[#This Row],[Contract Bid - Start (5010)]]),MONTH(FY20_Published367[[#This Row],[Contract Bid - Start (5010)]])+(7-1),1)),2)</f>
        <v>FY20</v>
      </c>
      <c r="I66" s="13" t="str">
        <f>"Q"&amp;CHOOSE(MONTH(FY20_Published367[[#This Row],[Contract Bid - Start (5010)]]),3,3,3,4,4,4,1,1,1,2,2,2)</f>
        <v>Q4</v>
      </c>
      <c r="J66" s="78">
        <v>44165.333333333336</v>
      </c>
      <c r="K66" s="35" t="str">
        <f>"FY"&amp;RIGHT(YEAR(DATE(YEAR(FY20_Published367[[#This Row],[LNTP (6010)]]),MONTH(FY20_Published367[[#This Row],[LNTP (6010)]])+(7-1),1)),2)</f>
        <v>FY21</v>
      </c>
      <c r="L66" s="13" t="str">
        <f>"Q"&amp;CHOOSE(MONTH(FY20_Published367[[#This Row],[LNTP (6010)]]),3,3,3,4,4,4,1,1,1,2,2,2)</f>
        <v>Q2</v>
      </c>
      <c r="M66" s="39" t="s">
        <v>564</v>
      </c>
      <c r="N66" s="36" t="s">
        <v>590</v>
      </c>
      <c r="O66" s="36" t="s">
        <v>566</v>
      </c>
      <c r="P66" s="36" t="s">
        <v>601</v>
      </c>
      <c r="Q66" s="81" t="s">
        <v>806</v>
      </c>
    </row>
    <row r="67" spans="1:17" x14ac:dyDescent="0.2">
      <c r="A67" s="68" t="s">
        <v>60</v>
      </c>
      <c r="B67" s="28" t="s">
        <v>171</v>
      </c>
      <c r="C67" s="29" t="s">
        <v>318</v>
      </c>
      <c r="D67" s="29" t="s">
        <v>0</v>
      </c>
      <c r="E67" s="43">
        <v>1135000</v>
      </c>
      <c r="F67" s="43">
        <v>2231849.9993693102</v>
      </c>
      <c r="G67" s="39">
        <v>43774.333333333336</v>
      </c>
      <c r="H67" s="35" t="str">
        <f>"FY"&amp;RIGHT(YEAR(DATE(YEAR(FY20_Published367[[#This Row],[Contract Bid - Start (5010)]]),MONTH(FY20_Published367[[#This Row],[Contract Bid - Start (5010)]])+(7-1),1)),2)</f>
        <v>FY20</v>
      </c>
      <c r="I67" s="13" t="str">
        <f>"Q"&amp;CHOOSE(MONTH(FY20_Published367[[#This Row],[Contract Bid - Start (5010)]]),3,3,3,4,4,4,1,1,1,2,2,2)</f>
        <v>Q2</v>
      </c>
      <c r="J67" s="39">
        <v>43999.333333333336</v>
      </c>
      <c r="K67" s="35" t="str">
        <f>"FY"&amp;RIGHT(YEAR(DATE(YEAR(FY20_Published367[[#This Row],[LNTP (6010)]]),MONTH(FY20_Published367[[#This Row],[LNTP (6010)]])+(7-1),1)),2)</f>
        <v>FY20</v>
      </c>
      <c r="L67" s="13" t="str">
        <f>"Q"&amp;CHOOSE(MONTH(FY20_Published367[[#This Row],[LNTP (6010)]]),3,3,3,4,4,4,1,1,1,2,2,2)</f>
        <v>Q4</v>
      </c>
      <c r="M67" s="39" t="s">
        <v>563</v>
      </c>
      <c r="N67" s="36" t="s">
        <v>590</v>
      </c>
      <c r="O67" s="36" t="s">
        <v>566</v>
      </c>
      <c r="P67" s="36" t="s">
        <v>658</v>
      </c>
      <c r="Q67" s="81" t="s">
        <v>807</v>
      </c>
    </row>
    <row r="68" spans="1:17" x14ac:dyDescent="0.2">
      <c r="A68" s="68" t="s">
        <v>58</v>
      </c>
      <c r="B68" s="28" t="s">
        <v>184</v>
      </c>
      <c r="C68" s="57" t="s">
        <v>318</v>
      </c>
      <c r="D68" s="29" t="s">
        <v>0</v>
      </c>
      <c r="E68" s="43">
        <v>545999.99975181802</v>
      </c>
      <c r="F68" s="43">
        <v>1171669.99921577</v>
      </c>
      <c r="G68" s="59">
        <v>43668.333333333336</v>
      </c>
      <c r="H68" s="35" t="str">
        <f>"FY"&amp;RIGHT(YEAR(DATE(YEAR(FY20_Published367[[#This Row],[Contract Bid - Start (5010)]]),MONTH(FY20_Published367[[#This Row],[Contract Bid - Start (5010)]])+(7-1),1)),2)</f>
        <v>FY20</v>
      </c>
      <c r="I68" s="61" t="str">
        <f>"Q"&amp;CHOOSE(MONTH(FY20_Published367[[#This Row],[Contract Bid - Start (5010)]]),3,3,3,4,4,4,1,1,1,2,2,2)</f>
        <v>Q1</v>
      </c>
      <c r="J68" s="59">
        <v>43977.333333333336</v>
      </c>
      <c r="K68" s="35" t="str">
        <f>"FY"&amp;RIGHT(YEAR(DATE(YEAR(FY20_Published367[[#This Row],[LNTP (6010)]]),MONTH(FY20_Published367[[#This Row],[LNTP (6010)]])+(7-1),1)),2)</f>
        <v>FY20</v>
      </c>
      <c r="L68" s="61" t="str">
        <f>"Q"&amp;CHOOSE(MONTH(FY20_Published367[[#This Row],[LNTP (6010)]]),3,3,3,4,4,4,1,1,1,2,2,2)</f>
        <v>Q4</v>
      </c>
      <c r="M68" s="39" t="s">
        <v>563</v>
      </c>
      <c r="N68" s="36" t="s">
        <v>590</v>
      </c>
      <c r="O68" s="36" t="s">
        <v>566</v>
      </c>
      <c r="P68" s="36" t="s">
        <v>658</v>
      </c>
      <c r="Q68" s="81" t="s">
        <v>806</v>
      </c>
    </row>
    <row r="69" spans="1:17" x14ac:dyDescent="0.2">
      <c r="A69" s="67" t="s">
        <v>322</v>
      </c>
      <c r="B69" s="28" t="s">
        <v>323</v>
      </c>
      <c r="C69" s="29" t="s">
        <v>262</v>
      </c>
      <c r="D69" s="29" t="s">
        <v>0</v>
      </c>
      <c r="E69" s="83">
        <v>385000</v>
      </c>
      <c r="F69" s="43">
        <v>549999.95267192996</v>
      </c>
      <c r="G69" s="74">
        <v>43922</v>
      </c>
      <c r="H69" s="35" t="str">
        <f>"FY"&amp;RIGHT(YEAR(DATE(YEAR(FY20_Published367[[#This Row],[Contract Bid - Start (5010)]]),MONTH(FY20_Published367[[#This Row],[Contract Bid - Start (5010)]])+(7-1),1)),2)</f>
        <v>FY20</v>
      </c>
      <c r="I69" s="13" t="str">
        <f>"Q"&amp;CHOOSE(MONTH(FY20_Published367[[#This Row],[Contract Bid - Start (5010)]]),3,3,3,4,4,4,1,1,1,2,2,2)</f>
        <v>Q4</v>
      </c>
      <c r="J69" s="74">
        <v>43983</v>
      </c>
      <c r="K69" s="35" t="str">
        <f>"FY"&amp;RIGHT(YEAR(DATE(YEAR(FY20_Published367[[#This Row],[LNTP (6010)]]),MONTH(FY20_Published367[[#This Row],[LNTP (6010)]])+(7-1),1)),2)</f>
        <v>FY20</v>
      </c>
      <c r="L69" s="13" t="str">
        <f>"Q"&amp;CHOOSE(MONTH(FY20_Published367[[#This Row],[LNTP (6010)]]),3,3,3,4,4,4,1,1,1,2,2,2)</f>
        <v>Q4</v>
      </c>
      <c r="M69" s="39" t="s">
        <v>564</v>
      </c>
      <c r="N69" s="36" t="s">
        <v>590</v>
      </c>
      <c r="O69" s="36" t="s">
        <v>566</v>
      </c>
      <c r="P69" s="36" t="s">
        <v>572</v>
      </c>
      <c r="Q69" s="36" t="s">
        <v>806</v>
      </c>
    </row>
    <row r="70" spans="1:17" x14ac:dyDescent="0.2">
      <c r="A70" s="68" t="s">
        <v>342</v>
      </c>
      <c r="B70" s="28" t="s">
        <v>619</v>
      </c>
      <c r="C70" s="29" t="s">
        <v>318</v>
      </c>
      <c r="D70" s="29" t="s">
        <v>620</v>
      </c>
      <c r="E70" s="43">
        <v>210000</v>
      </c>
      <c r="F70" s="43">
        <v>399999.99994970101</v>
      </c>
      <c r="G70" s="39">
        <v>43619.333333333336</v>
      </c>
      <c r="H70" s="35" t="str">
        <f>"FY"&amp;RIGHT(YEAR(DATE(YEAR(FY20_Published367[[#This Row],[Contract Bid - Start (5010)]]),MONTH(FY20_Published367[[#This Row],[Contract Bid - Start (5010)]])+(7-1),1)),2)</f>
        <v>FY19</v>
      </c>
      <c r="I70" s="13" t="str">
        <f>"Q"&amp;CHOOSE(MONTH(FY20_Published367[[#This Row],[Contract Bid - Start (5010)]]),3,3,3,4,4,4,1,1,1,2,2,2)</f>
        <v>Q4</v>
      </c>
      <c r="J70" s="39">
        <v>43748.333333333336</v>
      </c>
      <c r="K70" s="35" t="str">
        <f>"FY"&amp;RIGHT(YEAR(DATE(YEAR(FY20_Published367[[#This Row],[LNTP (6010)]]),MONTH(FY20_Published367[[#This Row],[LNTP (6010)]])+(7-1),1)),2)</f>
        <v>FY20</v>
      </c>
      <c r="L70" s="13" t="str">
        <f>"Q"&amp;CHOOSE(MONTH(FY20_Published367[[#This Row],[LNTP (6010)]]),3,3,3,4,4,4,1,1,1,2,2,2)</f>
        <v>Q2</v>
      </c>
      <c r="M70" s="39" t="s">
        <v>563</v>
      </c>
      <c r="N70" s="36" t="s">
        <v>590</v>
      </c>
      <c r="O70" s="36" t="s">
        <v>566</v>
      </c>
      <c r="P70" s="36" t="s">
        <v>594</v>
      </c>
      <c r="Q70" s="81" t="s">
        <v>805</v>
      </c>
    </row>
    <row r="71" spans="1:17" x14ac:dyDescent="0.2">
      <c r="A71" s="69" t="s">
        <v>372</v>
      </c>
      <c r="B71" s="28" t="s">
        <v>610</v>
      </c>
      <c r="C71" s="29" t="s">
        <v>326</v>
      </c>
      <c r="D71" s="29" t="s">
        <v>240</v>
      </c>
      <c r="E71" s="43">
        <v>824799.99938499997</v>
      </c>
      <c r="F71" s="43">
        <v>1296999.9993835101</v>
      </c>
      <c r="G71" s="39">
        <v>44019.333333333336</v>
      </c>
      <c r="H71" s="35" t="str">
        <f>"FY"&amp;RIGHT(YEAR(DATE(YEAR(FY20_Published367[[#This Row],[Contract Bid - Start (5010)]]),MONTH(FY20_Published367[[#This Row],[Contract Bid - Start (5010)]])+(7-1),1)),2)</f>
        <v>FY21</v>
      </c>
      <c r="I71" s="13" t="str">
        <f>"Q"&amp;CHOOSE(MONTH(FY20_Published367[[#This Row],[Contract Bid - Start (5010)]]),3,3,3,4,4,4,1,1,1,2,2,2)</f>
        <v>Q1</v>
      </c>
      <c r="J71" s="78">
        <v>44200.333333333336</v>
      </c>
      <c r="K71" s="35" t="str">
        <f>"FY"&amp;RIGHT(YEAR(DATE(YEAR(FY20_Published367[[#This Row],[LNTP (6010)]]),MONTH(FY20_Published367[[#This Row],[LNTP (6010)]])+(7-1),1)),2)</f>
        <v>FY21</v>
      </c>
      <c r="L71" s="13" t="str">
        <f>"Q"&amp;CHOOSE(MONTH(FY20_Published367[[#This Row],[LNTP (6010)]]),3,3,3,4,4,4,1,1,1,2,2,2)</f>
        <v>Q3</v>
      </c>
      <c r="M71" s="39" t="s">
        <v>564</v>
      </c>
      <c r="N71" s="36" t="s">
        <v>590</v>
      </c>
      <c r="O71" s="36" t="s">
        <v>566</v>
      </c>
      <c r="P71" s="36" t="s">
        <v>601</v>
      </c>
      <c r="Q71" s="81" t="s">
        <v>806</v>
      </c>
    </row>
    <row r="72" spans="1:17" x14ac:dyDescent="0.2">
      <c r="A72" s="68" t="s">
        <v>2</v>
      </c>
      <c r="B72" s="28" t="s">
        <v>237</v>
      </c>
      <c r="C72" s="29" t="s">
        <v>262</v>
      </c>
      <c r="D72" s="29" t="s">
        <v>0</v>
      </c>
      <c r="E72" s="43">
        <v>852999.99993736297</v>
      </c>
      <c r="F72" s="43">
        <v>1249999.9998993999</v>
      </c>
      <c r="G72" s="39">
        <v>43538.333333333336</v>
      </c>
      <c r="H72" s="35" t="str">
        <f>"FY"&amp;RIGHT(YEAR(DATE(YEAR(FY20_Published367[[#This Row],[Contract Bid - Start (5010)]]),MONTH(FY20_Published367[[#This Row],[Contract Bid - Start (5010)]])+(7-1),1)),2)</f>
        <v>FY19</v>
      </c>
      <c r="I72" s="13" t="str">
        <f>"Q"&amp;CHOOSE(MONTH(FY20_Published367[[#This Row],[Contract Bid - Start (5010)]]),3,3,3,4,4,4,1,1,1,2,2,2)</f>
        <v>Q3</v>
      </c>
      <c r="J72" s="39">
        <v>43686.333333333336</v>
      </c>
      <c r="K72" s="35" t="str">
        <f>"FY"&amp;RIGHT(YEAR(DATE(YEAR(FY20_Published367[[#This Row],[LNTP (6010)]]),MONTH(FY20_Published367[[#This Row],[LNTP (6010)]])+(7-1),1)),2)</f>
        <v>FY20</v>
      </c>
      <c r="L72" s="13" t="str">
        <f>"Q"&amp;CHOOSE(MONTH(FY20_Published367[[#This Row],[LNTP (6010)]]),3,3,3,4,4,4,1,1,1,2,2,2)</f>
        <v>Q1</v>
      </c>
      <c r="M72" s="39" t="s">
        <v>564</v>
      </c>
      <c r="N72" s="36" t="s">
        <v>590</v>
      </c>
      <c r="O72" s="36" t="s">
        <v>566</v>
      </c>
      <c r="P72" s="36" t="s">
        <v>578</v>
      </c>
      <c r="Q72" s="81" t="s">
        <v>805</v>
      </c>
    </row>
    <row r="73" spans="1:17" x14ac:dyDescent="0.2">
      <c r="A73" s="68" t="s">
        <v>33</v>
      </c>
      <c r="B73" s="28" t="s">
        <v>236</v>
      </c>
      <c r="C73" s="57" t="s">
        <v>264</v>
      </c>
      <c r="D73" s="57" t="s">
        <v>0</v>
      </c>
      <c r="E73" s="43">
        <v>659999.99672499998</v>
      </c>
      <c r="F73" s="43">
        <v>928994.99672499998</v>
      </c>
      <c r="G73" s="59">
        <v>43538.333333333336</v>
      </c>
      <c r="H73" s="35" t="str">
        <f>"FY"&amp;RIGHT(YEAR(DATE(YEAR(FY20_Published367[[#This Row],[Contract Bid - Start (5010)]]),MONTH(FY20_Published367[[#This Row],[Contract Bid - Start (5010)]])+(7-1),1)),2)</f>
        <v>FY19</v>
      </c>
      <c r="I73" s="61" t="str">
        <f>"Q"&amp;CHOOSE(MONTH(FY20_Published367[[#This Row],[Contract Bid - Start (5010)]]),3,3,3,4,4,4,1,1,1,2,2,2)</f>
        <v>Q3</v>
      </c>
      <c r="J73" s="47">
        <v>43686.333333333336</v>
      </c>
      <c r="K73" s="35" t="str">
        <f>"FY"&amp;RIGHT(YEAR(DATE(YEAR(FY20_Published367[[#This Row],[LNTP (6010)]]),MONTH(FY20_Published367[[#This Row],[LNTP (6010)]])+(7-1),1)),2)</f>
        <v>FY20</v>
      </c>
      <c r="L73" s="61" t="str">
        <f>"Q"&amp;CHOOSE(MONTH(FY20_Published367[[#This Row],[LNTP (6010)]]),3,3,3,4,4,4,1,1,1,2,2,2)</f>
        <v>Q1</v>
      </c>
      <c r="M73" s="39" t="s">
        <v>564</v>
      </c>
      <c r="N73" s="36" t="s">
        <v>590</v>
      </c>
      <c r="O73" s="36" t="s">
        <v>566</v>
      </c>
      <c r="P73" s="36" t="s">
        <v>578</v>
      </c>
      <c r="Q73" s="81" t="s">
        <v>805</v>
      </c>
    </row>
    <row r="74" spans="1:17" x14ac:dyDescent="0.2">
      <c r="A74" s="68" t="s">
        <v>43</v>
      </c>
      <c r="B74" s="28" t="s">
        <v>180</v>
      </c>
      <c r="C74" s="29" t="s">
        <v>262</v>
      </c>
      <c r="D74" s="29" t="s">
        <v>0</v>
      </c>
      <c r="E74" s="43">
        <v>5505836</v>
      </c>
      <c r="F74" s="43">
        <v>9115587.8536268398</v>
      </c>
      <c r="G74" s="39">
        <v>43586.333333333336</v>
      </c>
      <c r="H74" s="35" t="str">
        <f>"FY"&amp;RIGHT(YEAR(DATE(YEAR(FY20_Published367[[#This Row],[Contract Bid - Start (5010)]]),MONTH(FY20_Published367[[#This Row],[Contract Bid - Start (5010)]])+(7-1),1)),2)</f>
        <v>FY19</v>
      </c>
      <c r="I74" s="13" t="str">
        <f>"Q"&amp;CHOOSE(MONTH(FY20_Published367[[#This Row],[Contract Bid - Start (5010)]]),3,3,3,4,4,4,1,1,1,2,2,2)</f>
        <v>Q4</v>
      </c>
      <c r="J74" s="39">
        <v>43893.333333333336</v>
      </c>
      <c r="K74" s="35" t="str">
        <f>"FY"&amp;RIGHT(YEAR(DATE(YEAR(FY20_Published367[[#This Row],[LNTP (6010)]]),MONTH(FY20_Published367[[#This Row],[LNTP (6010)]])+(7-1),1)),2)</f>
        <v>FY20</v>
      </c>
      <c r="L74" s="13" t="str">
        <f>"Q"&amp;CHOOSE(MONTH(FY20_Published367[[#This Row],[LNTP (6010)]]),3,3,3,4,4,4,1,1,1,2,2,2)</f>
        <v>Q3</v>
      </c>
      <c r="M74" s="39" t="s">
        <v>564</v>
      </c>
      <c r="N74" s="36" t="s">
        <v>590</v>
      </c>
      <c r="O74" s="36" t="s">
        <v>566</v>
      </c>
      <c r="P74" s="36" t="s">
        <v>600</v>
      </c>
      <c r="Q74" s="81" t="s">
        <v>806</v>
      </c>
    </row>
    <row r="75" spans="1:17" x14ac:dyDescent="0.2">
      <c r="A75" s="68" t="s">
        <v>109</v>
      </c>
      <c r="B75" s="28" t="s">
        <v>181</v>
      </c>
      <c r="C75" s="29" t="s">
        <v>263</v>
      </c>
      <c r="D75" s="29" t="s">
        <v>0</v>
      </c>
      <c r="E75" s="43">
        <v>326133.99900000001</v>
      </c>
      <c r="F75" s="43">
        <v>470551.99899671</v>
      </c>
      <c r="G75" s="39">
        <v>43711.333333333336</v>
      </c>
      <c r="H75" s="35" t="str">
        <f>"FY"&amp;RIGHT(YEAR(DATE(YEAR(FY20_Published367[[#This Row],[Contract Bid - Start (5010)]]),MONTH(FY20_Published367[[#This Row],[Contract Bid - Start (5010)]])+(7-1),1)),2)</f>
        <v>FY20</v>
      </c>
      <c r="I75" s="13" t="str">
        <f>"Q"&amp;CHOOSE(MONTH(FY20_Published367[[#This Row],[Contract Bid - Start (5010)]]),3,3,3,4,4,4,1,1,1,2,2,2)</f>
        <v>Q1</v>
      </c>
      <c r="J75" s="39">
        <v>43893.333333333336</v>
      </c>
      <c r="K75" s="35" t="str">
        <f>"FY"&amp;RIGHT(YEAR(DATE(YEAR(FY20_Published367[[#This Row],[LNTP (6010)]]),MONTH(FY20_Published367[[#This Row],[LNTP (6010)]])+(7-1),1)),2)</f>
        <v>FY20</v>
      </c>
      <c r="L75" s="13" t="str">
        <f>"Q"&amp;CHOOSE(MONTH(FY20_Published367[[#This Row],[LNTP (6010)]]),3,3,3,4,4,4,1,1,1,2,2,2)</f>
        <v>Q3</v>
      </c>
      <c r="M75" s="39" t="s">
        <v>564</v>
      </c>
      <c r="N75" s="36" t="s">
        <v>590</v>
      </c>
      <c r="O75" s="36" t="s">
        <v>566</v>
      </c>
      <c r="P75" s="36" t="s">
        <v>600</v>
      </c>
      <c r="Q75" s="81" t="s">
        <v>806</v>
      </c>
    </row>
    <row r="76" spans="1:17" x14ac:dyDescent="0.2">
      <c r="A76" s="68" t="s">
        <v>110</v>
      </c>
      <c r="B76" s="28" t="s">
        <v>182</v>
      </c>
      <c r="C76" s="29" t="s">
        <v>264</v>
      </c>
      <c r="D76" s="29" t="s">
        <v>0</v>
      </c>
      <c r="E76" s="43">
        <v>1062131.9990000001</v>
      </c>
      <c r="F76" s="43">
        <v>1459701.99899342</v>
      </c>
      <c r="G76" s="39">
        <v>43711.333333333336</v>
      </c>
      <c r="H76" s="35" t="str">
        <f>"FY"&amp;RIGHT(YEAR(DATE(YEAR(FY20_Published367[[#This Row],[Contract Bid - Start (5010)]]),MONTH(FY20_Published367[[#This Row],[Contract Bid - Start (5010)]])+(7-1),1)),2)</f>
        <v>FY20</v>
      </c>
      <c r="I76" s="13" t="str">
        <f>"Q"&amp;CHOOSE(MONTH(FY20_Published367[[#This Row],[Contract Bid - Start (5010)]]),3,3,3,4,4,4,1,1,1,2,2,2)</f>
        <v>Q1</v>
      </c>
      <c r="J76" s="39">
        <v>43893.333333333336</v>
      </c>
      <c r="K76" s="35" t="str">
        <f>"FY"&amp;RIGHT(YEAR(DATE(YEAR(FY20_Published367[[#This Row],[LNTP (6010)]]),MONTH(FY20_Published367[[#This Row],[LNTP (6010)]])+(7-1),1)),2)</f>
        <v>FY20</v>
      </c>
      <c r="L76" s="13" t="str">
        <f>"Q"&amp;CHOOSE(MONTH(FY20_Published367[[#This Row],[LNTP (6010)]]),3,3,3,4,4,4,1,1,1,2,2,2)</f>
        <v>Q3</v>
      </c>
      <c r="M76" s="39" t="s">
        <v>564</v>
      </c>
      <c r="N76" s="36" t="s">
        <v>590</v>
      </c>
      <c r="O76" s="36" t="s">
        <v>566</v>
      </c>
      <c r="P76" s="36" t="s">
        <v>600</v>
      </c>
      <c r="Q76" s="81" t="s">
        <v>806</v>
      </c>
    </row>
    <row r="77" spans="1:17" x14ac:dyDescent="0.2">
      <c r="A77" s="68" t="s">
        <v>251</v>
      </c>
      <c r="B77" s="28" t="s">
        <v>257</v>
      </c>
      <c r="C77" s="29" t="s">
        <v>263</v>
      </c>
      <c r="D77" s="29" t="s">
        <v>260</v>
      </c>
      <c r="E77" s="43">
        <v>110000</v>
      </c>
      <c r="F77" s="43">
        <v>123500</v>
      </c>
      <c r="G77" s="39">
        <v>43656.333333333336</v>
      </c>
      <c r="H77" s="35" t="str">
        <f>"FY"&amp;RIGHT(YEAR(DATE(YEAR(FY20_Published367[[#This Row],[Contract Bid - Start (5010)]]),MONTH(FY20_Published367[[#This Row],[Contract Bid - Start (5010)]])+(7-1),1)),2)</f>
        <v>FY20</v>
      </c>
      <c r="I77" s="13" t="str">
        <f>"Q"&amp;CHOOSE(MONTH(FY20_Published367[[#This Row],[Contract Bid - Start (5010)]]),3,3,3,4,4,4,1,1,1,2,2,2)</f>
        <v>Q1</v>
      </c>
      <c r="J77" s="39">
        <v>43656.333333333336</v>
      </c>
      <c r="K77" s="35" t="str">
        <f>"FY"&amp;RIGHT(YEAR(DATE(YEAR(FY20_Published367[[#This Row],[LNTP (6010)]]),MONTH(FY20_Published367[[#This Row],[LNTP (6010)]])+(7-1),1)),2)</f>
        <v>FY20</v>
      </c>
      <c r="L77" s="13" t="str">
        <f>"Q"&amp;CHOOSE(MONTH(FY20_Published367[[#This Row],[LNTP (6010)]]),3,3,3,4,4,4,1,1,1,2,2,2)</f>
        <v>Q1</v>
      </c>
      <c r="M77" s="39" t="s">
        <v>564</v>
      </c>
      <c r="N77" s="36" t="s">
        <v>590</v>
      </c>
      <c r="O77" s="36" t="s">
        <v>566</v>
      </c>
      <c r="P77" s="36" t="s">
        <v>596</v>
      </c>
      <c r="Q77" s="81" t="s">
        <v>805</v>
      </c>
    </row>
    <row r="78" spans="1:17" x14ac:dyDescent="0.2">
      <c r="A78" s="66" t="s">
        <v>93</v>
      </c>
      <c r="B78" s="28" t="s">
        <v>152</v>
      </c>
      <c r="C78" s="29" t="s">
        <v>263</v>
      </c>
      <c r="D78" s="29" t="s">
        <v>0</v>
      </c>
      <c r="E78" s="43">
        <v>1578149.9966410799</v>
      </c>
      <c r="F78" s="43">
        <v>2025349.9966392</v>
      </c>
      <c r="G78" s="39">
        <v>43895.333333333336</v>
      </c>
      <c r="H78" s="35" t="str">
        <f>"FY"&amp;RIGHT(YEAR(DATE(YEAR(FY20_Published367[[#This Row],[Contract Bid - Start (5010)]]),MONTH(FY20_Published367[[#This Row],[Contract Bid - Start (5010)]])+(7-1),1)),2)</f>
        <v>FY20</v>
      </c>
      <c r="I78" s="13" t="str">
        <f>"Q"&amp;CHOOSE(MONTH(FY20_Published367[[#This Row],[Contract Bid - Start (5010)]]),3,3,3,4,4,4,1,1,1,2,2,2)</f>
        <v>Q3</v>
      </c>
      <c r="J78" s="74">
        <v>44012</v>
      </c>
      <c r="K78" s="35" t="str">
        <f>"FY"&amp;RIGHT(YEAR(DATE(YEAR(FY20_Published367[[#This Row],[LNTP (6010)]]),MONTH(FY20_Published367[[#This Row],[LNTP (6010)]])+(7-1),1)),2)</f>
        <v>FY20</v>
      </c>
      <c r="L78" s="13" t="str">
        <f>"Q"&amp;CHOOSE(MONTH(FY20_Published367[[#This Row],[LNTP (6010)]]),3,3,3,4,4,4,1,1,1,2,2,2)</f>
        <v>Q4</v>
      </c>
      <c r="M78" s="39" t="s">
        <v>564</v>
      </c>
      <c r="N78" s="36" t="s">
        <v>590</v>
      </c>
      <c r="O78" s="36" t="s">
        <v>566</v>
      </c>
      <c r="P78" s="36" t="s">
        <v>657</v>
      </c>
      <c r="Q78" s="81" t="s">
        <v>806</v>
      </c>
    </row>
    <row r="79" spans="1:17" x14ac:dyDescent="0.2">
      <c r="A79" s="66" t="s">
        <v>94</v>
      </c>
      <c r="B79" s="28" t="s">
        <v>153</v>
      </c>
      <c r="C79" s="29" t="s">
        <v>264</v>
      </c>
      <c r="D79" s="29" t="s">
        <v>0</v>
      </c>
      <c r="E79" s="43">
        <v>10541817.9625606</v>
      </c>
      <c r="F79" s="43">
        <v>13142733.962560199</v>
      </c>
      <c r="G79" s="39">
        <v>43895.333333333336</v>
      </c>
      <c r="H79" s="35" t="str">
        <f>"FY"&amp;RIGHT(YEAR(DATE(YEAR(FY20_Published367[[#This Row],[Contract Bid - Start (5010)]]),MONTH(FY20_Published367[[#This Row],[Contract Bid - Start (5010)]])+(7-1),1)),2)</f>
        <v>FY20</v>
      </c>
      <c r="I79" s="13" t="str">
        <f>"Q"&amp;CHOOSE(MONTH(FY20_Published367[[#This Row],[Contract Bid - Start (5010)]]),3,3,3,4,4,4,1,1,1,2,2,2)</f>
        <v>Q3</v>
      </c>
      <c r="J79" s="74">
        <v>44012</v>
      </c>
      <c r="K79" s="35" t="str">
        <f>"FY"&amp;RIGHT(YEAR(DATE(YEAR(FY20_Published367[[#This Row],[LNTP (6010)]]),MONTH(FY20_Published367[[#This Row],[LNTP (6010)]])+(7-1),1)),2)</f>
        <v>FY20</v>
      </c>
      <c r="L79" s="13" t="str">
        <f>"Q"&amp;CHOOSE(MONTH(FY20_Published367[[#This Row],[LNTP (6010)]]),3,3,3,4,4,4,1,1,1,2,2,2)</f>
        <v>Q4</v>
      </c>
      <c r="M79" s="39" t="s">
        <v>564</v>
      </c>
      <c r="N79" s="36" t="s">
        <v>590</v>
      </c>
      <c r="O79" s="36" t="s">
        <v>566</v>
      </c>
      <c r="P79" s="36" t="s">
        <v>657</v>
      </c>
      <c r="Q79" s="81" t="s">
        <v>806</v>
      </c>
    </row>
    <row r="80" spans="1:17" x14ac:dyDescent="0.2">
      <c r="A80" s="66" t="s">
        <v>80</v>
      </c>
      <c r="B80" s="28" t="s">
        <v>175</v>
      </c>
      <c r="C80" s="29" t="s">
        <v>319</v>
      </c>
      <c r="D80" s="29" t="s">
        <v>0</v>
      </c>
      <c r="E80" s="43">
        <v>170777</v>
      </c>
      <c r="F80" s="43">
        <v>230548.95</v>
      </c>
      <c r="G80" s="39">
        <v>43864.333333333336</v>
      </c>
      <c r="H80" s="35" t="str">
        <f>"FY"&amp;RIGHT(YEAR(DATE(YEAR(FY20_Published367[[#This Row],[Contract Bid - Start (5010)]]),MONTH(FY20_Published367[[#This Row],[Contract Bid - Start (5010)]])+(7-1),1)),2)</f>
        <v>FY20</v>
      </c>
      <c r="I80" s="13" t="str">
        <f>"Q"&amp;CHOOSE(MONTH(FY20_Published367[[#This Row],[Contract Bid - Start (5010)]]),3,3,3,4,4,4,1,1,1,2,2,2)</f>
        <v>Q3</v>
      </c>
      <c r="J80" s="39">
        <v>43973.333333333336</v>
      </c>
      <c r="K80" s="35" t="str">
        <f>"FY"&amp;RIGHT(YEAR(DATE(YEAR(FY20_Published367[[#This Row],[LNTP (6010)]]),MONTH(FY20_Published367[[#This Row],[LNTP (6010)]])+(7-1),1)),2)</f>
        <v>FY20</v>
      </c>
      <c r="L80" s="13" t="str">
        <f>"Q"&amp;CHOOSE(MONTH(FY20_Published367[[#This Row],[LNTP (6010)]]),3,3,3,4,4,4,1,1,1,2,2,2)</f>
        <v>Q4</v>
      </c>
      <c r="M80" s="39" t="s">
        <v>564</v>
      </c>
      <c r="N80" s="36" t="s">
        <v>590</v>
      </c>
      <c r="O80" s="36" t="s">
        <v>566</v>
      </c>
      <c r="P80" s="36" t="s">
        <v>577</v>
      </c>
      <c r="Q80" s="81" t="s">
        <v>806</v>
      </c>
    </row>
    <row r="81" spans="1:17" x14ac:dyDescent="0.2">
      <c r="A81" s="66" t="s">
        <v>11</v>
      </c>
      <c r="B81" s="28" t="s">
        <v>225</v>
      </c>
      <c r="C81" s="29" t="s">
        <v>264</v>
      </c>
      <c r="D81" s="29" t="s">
        <v>0</v>
      </c>
      <c r="E81" s="43">
        <v>33639377.200000003</v>
      </c>
      <c r="F81" s="43">
        <v>46001751.883695602</v>
      </c>
      <c r="G81" s="39">
        <v>43552.333333333336</v>
      </c>
      <c r="H81" s="35" t="str">
        <f>"FY"&amp;RIGHT(YEAR(DATE(YEAR(FY20_Published367[[#This Row],[Contract Bid - Start (5010)]]),MONTH(FY20_Published367[[#This Row],[Contract Bid - Start (5010)]])+(7-1),1)),2)</f>
        <v>FY19</v>
      </c>
      <c r="I81" s="13" t="str">
        <f>"Q"&amp;CHOOSE(MONTH(FY20_Published367[[#This Row],[Contract Bid - Start (5010)]]),3,3,3,4,4,4,1,1,1,2,2,2)</f>
        <v>Q3</v>
      </c>
      <c r="J81" s="39">
        <v>43748.333333333336</v>
      </c>
      <c r="K81" s="35" t="str">
        <f>"FY"&amp;RIGHT(YEAR(DATE(YEAR(FY20_Published367[[#This Row],[LNTP (6010)]]),MONTH(FY20_Published367[[#This Row],[LNTP (6010)]])+(7-1),1)),2)</f>
        <v>FY20</v>
      </c>
      <c r="L81" s="13" t="str">
        <f>"Q"&amp;CHOOSE(MONTH(FY20_Published367[[#This Row],[LNTP (6010)]]),3,3,3,4,4,4,1,1,1,2,2,2)</f>
        <v>Q2</v>
      </c>
      <c r="M81" s="39" t="s">
        <v>563</v>
      </c>
      <c r="N81" s="36" t="s">
        <v>590</v>
      </c>
      <c r="O81" s="36" t="s">
        <v>566</v>
      </c>
      <c r="P81" s="36" t="s">
        <v>595</v>
      </c>
      <c r="Q81" s="81" t="s">
        <v>805</v>
      </c>
    </row>
    <row r="82" spans="1:17" x14ac:dyDescent="0.2">
      <c r="A82" s="68" t="s">
        <v>71</v>
      </c>
      <c r="B82" s="28" t="s">
        <v>165</v>
      </c>
      <c r="C82" s="57" t="s">
        <v>263</v>
      </c>
      <c r="D82" s="57" t="s">
        <v>240</v>
      </c>
      <c r="E82" s="43">
        <v>411099.99953999103</v>
      </c>
      <c r="F82" s="43">
        <v>529199.99953999103</v>
      </c>
      <c r="G82" s="59">
        <v>43714.333333333336</v>
      </c>
      <c r="H82" s="35" t="str">
        <f>"FY"&amp;RIGHT(YEAR(DATE(YEAR(FY20_Published367[[#This Row],[Contract Bid - Start (5010)]]),MONTH(FY20_Published367[[#This Row],[Contract Bid - Start (5010)]])+(7-1),1)),2)</f>
        <v>FY20</v>
      </c>
      <c r="I82" s="61" t="str">
        <f>"Q"&amp;CHOOSE(MONTH(FY20_Published367[[#This Row],[Contract Bid - Start (5010)]]),3,3,3,4,4,4,1,1,1,2,2,2)</f>
        <v>Q1</v>
      </c>
      <c r="J82" s="59">
        <v>43727.333333333336</v>
      </c>
      <c r="K82" s="35" t="str">
        <f>"FY"&amp;RIGHT(YEAR(DATE(YEAR(FY20_Published367[[#This Row],[LNTP (6010)]]),MONTH(FY20_Published367[[#This Row],[LNTP (6010)]])+(7-1),1)),2)</f>
        <v>FY20</v>
      </c>
      <c r="L82" s="61" t="str">
        <f>"Q"&amp;CHOOSE(MONTH(FY20_Published367[[#This Row],[LNTP (6010)]]),3,3,3,4,4,4,1,1,1,2,2,2)</f>
        <v>Q1</v>
      </c>
      <c r="M82" s="39" t="s">
        <v>564</v>
      </c>
      <c r="N82" s="36" t="s">
        <v>590</v>
      </c>
      <c r="O82" s="36" t="s">
        <v>566</v>
      </c>
      <c r="P82" s="36" t="s">
        <v>596</v>
      </c>
      <c r="Q82" s="81" t="s">
        <v>805</v>
      </c>
    </row>
    <row r="83" spans="1:17" x14ac:dyDescent="0.2">
      <c r="A83" s="68" t="s">
        <v>72</v>
      </c>
      <c r="B83" s="28" t="s">
        <v>166</v>
      </c>
      <c r="C83" s="29" t="s">
        <v>264</v>
      </c>
      <c r="D83" s="29" t="s">
        <v>240</v>
      </c>
      <c r="E83" s="43">
        <v>859499.99915624398</v>
      </c>
      <c r="F83" s="43">
        <v>1106499.9991562399</v>
      </c>
      <c r="G83" s="39">
        <v>43714.333333333336</v>
      </c>
      <c r="H83" s="35" t="str">
        <f>"FY"&amp;RIGHT(YEAR(DATE(YEAR(FY20_Published367[[#This Row],[Contract Bid - Start (5010)]]),MONTH(FY20_Published367[[#This Row],[Contract Bid - Start (5010)]])+(7-1),1)),2)</f>
        <v>FY20</v>
      </c>
      <c r="I83" s="13" t="str">
        <f>"Q"&amp;CHOOSE(MONTH(FY20_Published367[[#This Row],[Contract Bid - Start (5010)]]),3,3,3,4,4,4,1,1,1,2,2,2)</f>
        <v>Q1</v>
      </c>
      <c r="J83" s="39">
        <v>43727.333333333336</v>
      </c>
      <c r="K83" s="35" t="str">
        <f>"FY"&amp;RIGHT(YEAR(DATE(YEAR(FY20_Published367[[#This Row],[LNTP (6010)]]),MONTH(FY20_Published367[[#This Row],[LNTP (6010)]])+(7-1),1)),2)</f>
        <v>FY20</v>
      </c>
      <c r="L83" s="13" t="str">
        <f>"Q"&amp;CHOOSE(MONTH(FY20_Published367[[#This Row],[LNTP (6010)]]),3,3,3,4,4,4,1,1,1,2,2,2)</f>
        <v>Q1</v>
      </c>
      <c r="M83" s="39" t="s">
        <v>564</v>
      </c>
      <c r="N83" s="36" t="s">
        <v>590</v>
      </c>
      <c r="O83" s="36" t="s">
        <v>566</v>
      </c>
      <c r="P83" s="36" t="s">
        <v>596</v>
      </c>
      <c r="Q83" s="81" t="s">
        <v>805</v>
      </c>
    </row>
    <row r="84" spans="1:17" x14ac:dyDescent="0.2">
      <c r="A84" s="68" t="s">
        <v>297</v>
      </c>
      <c r="B84" s="28" t="s">
        <v>313</v>
      </c>
      <c r="C84" s="29" t="s">
        <v>316</v>
      </c>
      <c r="D84" s="29" t="s">
        <v>248</v>
      </c>
      <c r="E84" s="43">
        <v>19633</v>
      </c>
      <c r="F84" s="43">
        <v>30000</v>
      </c>
      <c r="G84" s="39">
        <v>43864.333333333336</v>
      </c>
      <c r="H84" s="35" t="str">
        <f>"FY"&amp;RIGHT(YEAR(DATE(YEAR(FY20_Published367[[#This Row],[Contract Bid - Start (5010)]]),MONTH(FY20_Published367[[#This Row],[Contract Bid - Start (5010)]])+(7-1),1)),2)</f>
        <v>FY20</v>
      </c>
      <c r="I84" s="13" t="str">
        <f>"Q"&amp;CHOOSE(MONTH(FY20_Published367[[#This Row],[Contract Bid - Start (5010)]]),3,3,3,4,4,4,1,1,1,2,2,2)</f>
        <v>Q3</v>
      </c>
      <c r="J84" s="39">
        <v>43891</v>
      </c>
      <c r="K84" s="35" t="str">
        <f>"FY"&amp;RIGHT(YEAR(DATE(YEAR(FY20_Published367[[#This Row],[LNTP (6010)]]),MONTH(FY20_Published367[[#This Row],[LNTP (6010)]])+(7-1),1)),2)</f>
        <v>FY20</v>
      </c>
      <c r="L84" s="13" t="str">
        <f>"Q"&amp;CHOOSE(MONTH(FY20_Published367[[#This Row],[LNTP (6010)]]),3,3,3,4,4,4,1,1,1,2,2,2)</f>
        <v>Q3</v>
      </c>
      <c r="M84" s="39" t="s">
        <v>564</v>
      </c>
      <c r="N84" s="36" t="s">
        <v>590</v>
      </c>
      <c r="O84" s="36" t="s">
        <v>566</v>
      </c>
      <c r="P84" s="36" t="s">
        <v>578</v>
      </c>
      <c r="Q84" s="81" t="s">
        <v>806</v>
      </c>
    </row>
    <row r="85" spans="1:17" x14ac:dyDescent="0.2">
      <c r="A85" s="68" t="s">
        <v>277</v>
      </c>
      <c r="B85" s="28" t="s">
        <v>231</v>
      </c>
      <c r="C85" s="29"/>
      <c r="D85" s="29" t="s">
        <v>324</v>
      </c>
      <c r="E85" s="43">
        <v>12313000</v>
      </c>
      <c r="F85" s="43">
        <v>9734000</v>
      </c>
      <c r="G85" s="39">
        <v>43594</v>
      </c>
      <c r="H85" s="35" t="s">
        <v>555</v>
      </c>
      <c r="I85" s="13" t="s">
        <v>244</v>
      </c>
      <c r="J85" s="78">
        <v>44012</v>
      </c>
      <c r="K85" s="35" t="s">
        <v>556</v>
      </c>
      <c r="L85" s="13" t="s">
        <v>244</v>
      </c>
      <c r="M85" s="39" t="e">
        <v>#N/A</v>
      </c>
      <c r="N85" s="36" t="s">
        <v>590</v>
      </c>
      <c r="O85" s="36" t="s">
        <v>566</v>
      </c>
      <c r="P85" s="36" t="s">
        <v>575</v>
      </c>
      <c r="Q85" s="81" t="s">
        <v>806</v>
      </c>
    </row>
    <row r="86" spans="1:17" x14ac:dyDescent="0.2">
      <c r="A86" s="68" t="s">
        <v>126</v>
      </c>
      <c r="B86" s="28" t="s">
        <v>167</v>
      </c>
      <c r="C86" s="29" t="s">
        <v>326</v>
      </c>
      <c r="D86" s="29" t="s">
        <v>0</v>
      </c>
      <c r="E86" s="43">
        <v>348499.99974532402</v>
      </c>
      <c r="F86" s="43">
        <v>838099.99886431196</v>
      </c>
      <c r="G86" s="74">
        <v>43873</v>
      </c>
      <c r="H86" s="35" t="str">
        <f>"FY"&amp;RIGHT(YEAR(DATE(YEAR(FY20_Published367[[#This Row],[Contract Bid - Start (5010)]]),MONTH(FY20_Published367[[#This Row],[Contract Bid - Start (5010)]])+(7-1),1)),2)</f>
        <v>FY20</v>
      </c>
      <c r="I86" s="13" t="str">
        <f>"Q"&amp;CHOOSE(MONTH(FY20_Published367[[#This Row],[Contract Bid - Start (5010)]]),3,3,3,4,4,4,1,1,1,2,2,2)</f>
        <v>Q3</v>
      </c>
      <c r="J86" s="74">
        <v>44000</v>
      </c>
      <c r="K86" s="35" t="str">
        <f>"FY"&amp;RIGHT(YEAR(DATE(YEAR(FY20_Published367[[#This Row],[LNTP (6010)]]),MONTH(FY20_Published367[[#This Row],[LNTP (6010)]])+(7-1),1)),2)</f>
        <v>FY20</v>
      </c>
      <c r="L86" s="13" t="str">
        <f>"Q"&amp;CHOOSE(MONTH(FY20_Published367[[#This Row],[LNTP (6010)]]),3,3,3,4,4,4,1,1,1,2,2,2)</f>
        <v>Q4</v>
      </c>
      <c r="M86" s="39" t="s">
        <v>564</v>
      </c>
      <c r="N86" s="36" t="s">
        <v>590</v>
      </c>
      <c r="O86" s="36" t="s">
        <v>566</v>
      </c>
      <c r="P86" s="36" t="s">
        <v>572</v>
      </c>
      <c r="Q86" s="81" t="s">
        <v>806</v>
      </c>
    </row>
    <row r="87" spans="1:17" x14ac:dyDescent="0.2">
      <c r="A87" s="68" t="s">
        <v>130</v>
      </c>
      <c r="B87" s="28" t="s">
        <v>206</v>
      </c>
      <c r="C87" s="29" t="s">
        <v>316</v>
      </c>
      <c r="D87" s="29" t="s">
        <v>0</v>
      </c>
      <c r="E87" s="43">
        <v>270367.46000000002</v>
      </c>
      <c r="F87" s="43">
        <v>506121.79997663503</v>
      </c>
      <c r="G87" s="74">
        <v>43578</v>
      </c>
      <c r="H87" s="35" t="str">
        <f>"FY"&amp;RIGHT(YEAR(DATE(YEAR(FY20_Published367[[#This Row],[Contract Bid - Start (5010)]]),MONTH(FY20_Published367[[#This Row],[Contract Bid - Start (5010)]])+(7-1),1)),2)</f>
        <v>FY19</v>
      </c>
      <c r="I87" s="13" t="str">
        <f>"Q"&amp;CHOOSE(MONTH(FY20_Published367[[#This Row],[Contract Bid - Start (5010)]]),3,3,3,4,4,4,1,1,1,2,2,2)</f>
        <v>Q4</v>
      </c>
      <c r="J87" s="39">
        <v>43760</v>
      </c>
      <c r="K87" s="35" t="str">
        <f>"FY"&amp;RIGHT(YEAR(DATE(YEAR(FY20_Published367[[#This Row],[LNTP (6010)]]),MONTH(FY20_Published367[[#This Row],[LNTP (6010)]])+(7-1),1)),2)</f>
        <v>FY20</v>
      </c>
      <c r="L87" s="13" t="str">
        <f>"Q"&amp;CHOOSE(MONTH(FY20_Published367[[#This Row],[LNTP (6010)]]),3,3,3,4,4,4,1,1,1,2,2,2)</f>
        <v>Q2</v>
      </c>
      <c r="M87" s="39" t="s">
        <v>564</v>
      </c>
      <c r="N87" s="36" t="s">
        <v>590</v>
      </c>
      <c r="O87" s="36" t="s">
        <v>566</v>
      </c>
      <c r="P87" s="36" t="s">
        <v>572</v>
      </c>
      <c r="Q87" s="81" t="s">
        <v>805</v>
      </c>
    </row>
    <row r="88" spans="1:17" x14ac:dyDescent="0.2">
      <c r="A88" s="66" t="s">
        <v>509</v>
      </c>
      <c r="B88" s="28" t="s">
        <v>662</v>
      </c>
      <c r="C88" s="62" t="s">
        <v>318</v>
      </c>
      <c r="D88" s="63" t="s">
        <v>0</v>
      </c>
      <c r="E88" s="43">
        <v>1659493.99843102</v>
      </c>
      <c r="F88" s="43">
        <v>3271584.9980370798</v>
      </c>
      <c r="G88" s="39">
        <v>43951</v>
      </c>
      <c r="H88" s="35" t="str">
        <f>"FY"&amp;RIGHT(YEAR(DATE(YEAR(FY20_Published367[[#This Row],[Contract Bid - Start (5010)]]),MONTH(FY20_Published367[[#This Row],[Contract Bid - Start (5010)]])+(7-1),1)),2)</f>
        <v>FY20</v>
      </c>
      <c r="I88" s="64" t="str">
        <f>"Q"&amp;CHOOSE(MONTH(FY20_Published367[[#This Row],[Contract Bid - Start (5010)]]),3,3,3,4,4,4,1,1,1,2,2,2)</f>
        <v>Q4</v>
      </c>
      <c r="J88" s="47">
        <v>44012</v>
      </c>
      <c r="K88" s="35" t="str">
        <f>"FY"&amp;RIGHT(YEAR(DATE(YEAR(FY20_Published367[[#This Row],[LNTP (6010)]]),MONTH(FY20_Published367[[#This Row],[LNTP (6010)]])+(7-1),1)),2)</f>
        <v>FY20</v>
      </c>
      <c r="L88" s="64" t="str">
        <f>"Q"&amp;CHOOSE(MONTH(FY20_Published367[[#This Row],[LNTP (6010)]]),3,3,3,4,4,4,1,1,1,2,2,2)</f>
        <v>Q4</v>
      </c>
      <c r="M88" s="48" t="s">
        <v>563</v>
      </c>
      <c r="N88" s="37" t="s">
        <v>808</v>
      </c>
      <c r="O88" s="70" t="s">
        <v>566</v>
      </c>
      <c r="P88" s="37" t="s">
        <v>592</v>
      </c>
      <c r="Q88" s="81" t="e">
        <v>#N/A</v>
      </c>
    </row>
    <row r="89" spans="1:17" x14ac:dyDescent="0.2">
      <c r="A89" s="68" t="s">
        <v>129</v>
      </c>
      <c r="B89" s="28" t="s">
        <v>587</v>
      </c>
      <c r="C89" s="57" t="s">
        <v>316</v>
      </c>
      <c r="D89" s="29" t="s">
        <v>0</v>
      </c>
      <c r="E89" s="43">
        <v>1776763.54</v>
      </c>
      <c r="F89" s="43">
        <v>2469329.8895575302</v>
      </c>
      <c r="G89" s="75">
        <v>43578</v>
      </c>
      <c r="H89" s="35" t="str">
        <f>"FY"&amp;RIGHT(YEAR(DATE(YEAR(FY20_Published367[[#This Row],[Contract Bid - Start (5010)]]),MONTH(FY20_Published367[[#This Row],[Contract Bid - Start (5010)]])+(7-1),1)),2)</f>
        <v>FY19</v>
      </c>
      <c r="I89" s="61" t="str">
        <f>"Q"&amp;CHOOSE(MONTH(FY20_Published367[[#This Row],[Contract Bid - Start (5010)]]),3,3,3,4,4,4,1,1,1,2,2,2)</f>
        <v>Q4</v>
      </c>
      <c r="J89" s="59">
        <v>43760</v>
      </c>
      <c r="K89" s="35" t="str">
        <f>"FY"&amp;RIGHT(YEAR(DATE(YEAR(FY20_Published367[[#This Row],[LNTP (6010)]]),MONTH(FY20_Published367[[#This Row],[LNTP (6010)]])+(7-1),1)),2)</f>
        <v>FY20</v>
      </c>
      <c r="L89" s="61" t="str">
        <f>"Q"&amp;CHOOSE(MONTH(FY20_Published367[[#This Row],[LNTP (6010)]]),3,3,3,4,4,4,1,1,1,2,2,2)</f>
        <v>Q2</v>
      </c>
      <c r="M89" s="39" t="s">
        <v>564</v>
      </c>
      <c r="N89" s="36" t="s">
        <v>590</v>
      </c>
      <c r="O89" s="36" t="s">
        <v>566</v>
      </c>
      <c r="P89" s="36" t="s">
        <v>572</v>
      </c>
      <c r="Q89" s="81" t="s">
        <v>805</v>
      </c>
    </row>
    <row r="90" spans="1:17" x14ac:dyDescent="0.2">
      <c r="A90" s="66" t="s">
        <v>10</v>
      </c>
      <c r="B90" s="28" t="s">
        <v>222</v>
      </c>
      <c r="C90" s="29" t="s">
        <v>264</v>
      </c>
      <c r="D90" s="29" t="s">
        <v>0</v>
      </c>
      <c r="E90" s="43">
        <v>20178901.601278301</v>
      </c>
      <c r="F90" s="43">
        <v>29440499.907166202</v>
      </c>
      <c r="G90" s="39">
        <v>43539.333333333336</v>
      </c>
      <c r="H90" s="35" t="str">
        <f>"FY"&amp;RIGHT(YEAR(DATE(YEAR(FY20_Published367[[#This Row],[Contract Bid - Start (5010)]]),MONTH(FY20_Published367[[#This Row],[Contract Bid - Start (5010)]])+(7-1),1)),2)</f>
        <v>FY19</v>
      </c>
      <c r="I90" s="13" t="str">
        <f>"Q"&amp;CHOOSE(MONTH(FY20_Published367[[#This Row],[Contract Bid - Start (5010)]]),3,3,3,4,4,4,1,1,1,2,2,2)</f>
        <v>Q3</v>
      </c>
      <c r="J90" s="39">
        <v>43782.333333333336</v>
      </c>
      <c r="K90" s="35" t="str">
        <f>"FY"&amp;RIGHT(YEAR(DATE(YEAR(FY20_Published367[[#This Row],[LNTP (6010)]]),MONTH(FY20_Published367[[#This Row],[LNTP (6010)]])+(7-1),1)),2)</f>
        <v>FY20</v>
      </c>
      <c r="L90" s="13" t="str">
        <f>"Q"&amp;CHOOSE(MONTH(FY20_Published367[[#This Row],[LNTP (6010)]]),3,3,3,4,4,4,1,1,1,2,2,2)</f>
        <v>Q2</v>
      </c>
      <c r="M90" s="39" t="s">
        <v>563</v>
      </c>
      <c r="N90" s="36" t="s">
        <v>590</v>
      </c>
      <c r="O90" s="36" t="s">
        <v>566</v>
      </c>
      <c r="P90" s="36" t="s">
        <v>595</v>
      </c>
      <c r="Q90" s="81" t="s">
        <v>805</v>
      </c>
    </row>
    <row r="91" spans="1:17" x14ac:dyDescent="0.2">
      <c r="A91" s="68" t="s">
        <v>141</v>
      </c>
      <c r="B91" s="28" t="s">
        <v>226</v>
      </c>
      <c r="C91" s="57" t="s">
        <v>264</v>
      </c>
      <c r="D91" s="29" t="s">
        <v>0</v>
      </c>
      <c r="E91" s="43">
        <v>10770054</v>
      </c>
      <c r="F91" s="43">
        <v>14590261.6987206</v>
      </c>
      <c r="G91" s="59">
        <v>43557.333333333336</v>
      </c>
      <c r="H91" s="35" t="str">
        <f>"FY"&amp;RIGHT(YEAR(DATE(YEAR(FY20_Published367[[#This Row],[Contract Bid - Start (5010)]]),MONTH(FY20_Published367[[#This Row],[Contract Bid - Start (5010)]])+(7-1),1)),2)</f>
        <v>FY19</v>
      </c>
      <c r="I91" s="61" t="str">
        <f>"Q"&amp;CHOOSE(MONTH(FY20_Published367[[#This Row],[Contract Bid - Start (5010)]]),3,3,3,4,4,4,1,1,1,2,2,2)</f>
        <v>Q4</v>
      </c>
      <c r="J91" s="59">
        <v>43791.333333333336</v>
      </c>
      <c r="K91" s="35" t="str">
        <f>"FY"&amp;RIGHT(YEAR(DATE(YEAR(FY20_Published367[[#This Row],[LNTP (6010)]]),MONTH(FY20_Published367[[#This Row],[LNTP (6010)]])+(7-1),1)),2)</f>
        <v>FY20</v>
      </c>
      <c r="L91" s="61" t="str">
        <f>"Q"&amp;CHOOSE(MONTH(FY20_Published367[[#This Row],[LNTP (6010)]]),3,3,3,4,4,4,1,1,1,2,2,2)</f>
        <v>Q2</v>
      </c>
      <c r="M91" s="39" t="s">
        <v>563</v>
      </c>
      <c r="N91" s="36" t="s">
        <v>590</v>
      </c>
      <c r="O91" s="36" t="s">
        <v>566</v>
      </c>
      <c r="P91" s="36" t="s">
        <v>598</v>
      </c>
      <c r="Q91" s="81" t="s">
        <v>805</v>
      </c>
    </row>
    <row r="92" spans="1:17" x14ac:dyDescent="0.2">
      <c r="A92" s="68" t="s">
        <v>51</v>
      </c>
      <c r="B92" s="28" t="s">
        <v>163</v>
      </c>
      <c r="C92" s="29" t="s">
        <v>326</v>
      </c>
      <c r="D92" s="29" t="s">
        <v>0</v>
      </c>
      <c r="E92" s="43">
        <v>9990149.3778626397</v>
      </c>
      <c r="F92" s="43">
        <v>16404743.3194301</v>
      </c>
      <c r="G92" s="39">
        <v>43705.333333333336</v>
      </c>
      <c r="H92" s="35" t="str">
        <f>"FY"&amp;RIGHT(YEAR(DATE(YEAR(FY20_Published367[[#This Row],[Contract Bid - Start (5010)]]),MONTH(FY20_Published367[[#This Row],[Contract Bid - Start (5010)]])+(7-1),1)),2)</f>
        <v>FY20</v>
      </c>
      <c r="I92" s="13" t="str">
        <f>"Q"&amp;CHOOSE(MONTH(FY20_Published367[[#This Row],[Contract Bid - Start (5010)]]),3,3,3,4,4,4,1,1,1,2,2,2)</f>
        <v>Q1</v>
      </c>
      <c r="J92" s="39">
        <v>43892.333333333336</v>
      </c>
      <c r="K92" s="35" t="str">
        <f>"FY"&amp;RIGHT(YEAR(DATE(YEAR(FY20_Published367[[#This Row],[LNTP (6010)]]),MONTH(FY20_Published367[[#This Row],[LNTP (6010)]])+(7-1),1)),2)</f>
        <v>FY20</v>
      </c>
      <c r="L92" s="13" t="str">
        <f>"Q"&amp;CHOOSE(MONTH(FY20_Published367[[#This Row],[LNTP (6010)]]),3,3,3,4,4,4,1,1,1,2,2,2)</f>
        <v>Q3</v>
      </c>
      <c r="M92" s="39" t="s">
        <v>564</v>
      </c>
      <c r="N92" s="36" t="s">
        <v>590</v>
      </c>
      <c r="O92" s="36" t="s">
        <v>566</v>
      </c>
      <c r="P92" s="36" t="s">
        <v>600</v>
      </c>
      <c r="Q92" s="81" t="s">
        <v>805</v>
      </c>
    </row>
    <row r="93" spans="1:17" x14ac:dyDescent="0.2">
      <c r="A93" s="68" t="s">
        <v>336</v>
      </c>
      <c r="B93" s="46" t="s">
        <v>553</v>
      </c>
      <c r="C93" s="29" t="s">
        <v>263</v>
      </c>
      <c r="D93" s="29" t="s">
        <v>240</v>
      </c>
      <c r="E93" s="83">
        <v>165716</v>
      </c>
      <c r="F93" s="83">
        <v>240687</v>
      </c>
      <c r="G93" s="39">
        <v>43685</v>
      </c>
      <c r="H93" s="35" t="s">
        <v>556</v>
      </c>
      <c r="I93" s="13" t="s">
        <v>243</v>
      </c>
      <c r="J93" s="74">
        <v>43745</v>
      </c>
      <c r="K93" s="35" t="s">
        <v>556</v>
      </c>
      <c r="L93" s="13" t="s">
        <v>245</v>
      </c>
      <c r="M93" s="39" t="e">
        <v>#N/A</v>
      </c>
      <c r="N93" s="36" t="s">
        <v>590</v>
      </c>
      <c r="O93" s="36" t="s">
        <v>566</v>
      </c>
      <c r="P93" s="36" t="s">
        <v>578</v>
      </c>
      <c r="Q93" s="81" t="s">
        <v>805</v>
      </c>
    </row>
    <row r="94" spans="1:17" x14ac:dyDescent="0.2">
      <c r="A94" s="68" t="s">
        <v>337</v>
      </c>
      <c r="B94" s="46" t="s">
        <v>554</v>
      </c>
      <c r="C94" s="29" t="s">
        <v>264</v>
      </c>
      <c r="D94" s="29" t="s">
        <v>240</v>
      </c>
      <c r="E94" s="83">
        <v>422396</v>
      </c>
      <c r="F94" s="83">
        <v>725067.88</v>
      </c>
      <c r="G94" s="39">
        <v>43685</v>
      </c>
      <c r="H94" s="35" t="s">
        <v>556</v>
      </c>
      <c r="I94" s="13" t="s">
        <v>243</v>
      </c>
      <c r="J94" s="74">
        <v>43745</v>
      </c>
      <c r="K94" s="35" t="s">
        <v>556</v>
      </c>
      <c r="L94" s="13" t="s">
        <v>245</v>
      </c>
      <c r="M94" s="39" t="e">
        <v>#N/A</v>
      </c>
      <c r="N94" s="36" t="s">
        <v>590</v>
      </c>
      <c r="O94" s="36" t="s">
        <v>566</v>
      </c>
      <c r="P94" s="36" t="s">
        <v>578</v>
      </c>
      <c r="Q94" s="81" t="s">
        <v>805</v>
      </c>
    </row>
    <row r="95" spans="1:17" x14ac:dyDescent="0.2">
      <c r="A95" s="68" t="s">
        <v>99</v>
      </c>
      <c r="B95" s="28" t="s">
        <v>232</v>
      </c>
      <c r="C95" s="29" t="s">
        <v>263</v>
      </c>
      <c r="D95" s="29" t="s">
        <v>0</v>
      </c>
      <c r="E95" s="43">
        <v>4209510.0999999996</v>
      </c>
      <c r="F95" s="43">
        <v>5497985.6094738096</v>
      </c>
      <c r="G95" s="39">
        <v>43594.333333333336</v>
      </c>
      <c r="H95" s="35" t="str">
        <f>"FY"&amp;RIGHT(YEAR(DATE(YEAR(FY20_Published367[[#This Row],[Contract Bid - Start (5010)]]),MONTH(FY20_Published367[[#This Row],[Contract Bid - Start (5010)]])+(7-1),1)),2)</f>
        <v>FY19</v>
      </c>
      <c r="I95" s="13" t="str">
        <f>"Q"&amp;CHOOSE(MONTH(FY20_Published367[[#This Row],[Contract Bid - Start (5010)]]),3,3,3,4,4,4,1,1,1,2,2,2)</f>
        <v>Q4</v>
      </c>
      <c r="J95" s="39">
        <v>43738.333333333336</v>
      </c>
      <c r="K95" s="35" t="str">
        <f>"FY"&amp;RIGHT(YEAR(DATE(YEAR(FY20_Published367[[#This Row],[LNTP (6010)]]),MONTH(FY20_Published367[[#This Row],[LNTP (6010)]])+(7-1),1)),2)</f>
        <v>FY20</v>
      </c>
      <c r="L95" s="13" t="str">
        <f>"Q"&amp;CHOOSE(MONTH(FY20_Published367[[#This Row],[LNTP (6010)]]),3,3,3,4,4,4,1,1,1,2,2,2)</f>
        <v>Q1</v>
      </c>
      <c r="M95" s="39" t="s">
        <v>564</v>
      </c>
      <c r="N95" s="36" t="s">
        <v>590</v>
      </c>
      <c r="O95" s="36" t="s">
        <v>566</v>
      </c>
      <c r="P95" s="36" t="s">
        <v>578</v>
      </c>
      <c r="Q95" s="81" t="s">
        <v>805</v>
      </c>
    </row>
    <row r="96" spans="1:17" x14ac:dyDescent="0.2">
      <c r="A96" s="34" t="s">
        <v>379</v>
      </c>
      <c r="B96" s="28" t="s">
        <v>630</v>
      </c>
      <c r="C96" s="62" t="s">
        <v>263</v>
      </c>
      <c r="D96" s="63" t="s">
        <v>0</v>
      </c>
      <c r="E96" s="103">
        <v>3946999.9959633001</v>
      </c>
      <c r="F96" s="103">
        <v>4812999.9959632996</v>
      </c>
      <c r="G96" s="39">
        <v>43713</v>
      </c>
      <c r="H96" s="35" t="str">
        <f>"FY"&amp;RIGHT(YEAR(DATE(YEAR(FY20_Published367[[#This Row],[Contract Bid - Start (5010)]]),MONTH(FY20_Published367[[#This Row],[Contract Bid - Start (5010)]])+(7-1),1)),2)</f>
        <v>FY20</v>
      </c>
      <c r="I96" s="64" t="str">
        <f>"Q"&amp;CHOOSE(MONTH(FY20_Published367[[#This Row],[Contract Bid - Start (5010)]]),3,3,3,4,4,4,1,1,1,2,2,2)</f>
        <v>Q1</v>
      </c>
      <c r="J96" s="47">
        <v>43887</v>
      </c>
      <c r="K96" s="35" t="str">
        <f>"FY"&amp;RIGHT(YEAR(DATE(YEAR(FY20_Published367[[#This Row],[LNTP (6010)]]),MONTH(FY20_Published367[[#This Row],[LNTP (6010)]])+(7-1),1)),2)</f>
        <v>FY20</v>
      </c>
      <c r="L96" s="64" t="str">
        <f>"Q"&amp;CHOOSE(MONTH(FY20_Published367[[#This Row],[LNTP (6010)]]),3,3,3,4,4,4,1,1,1,2,2,2)</f>
        <v>Q3</v>
      </c>
      <c r="M96" s="104" t="s">
        <v>564</v>
      </c>
      <c r="N96" s="37" t="s">
        <v>590</v>
      </c>
      <c r="O96" s="36" t="s">
        <v>566</v>
      </c>
      <c r="P96" s="37" t="s">
        <v>657</v>
      </c>
      <c r="Q96" s="37" t="s">
        <v>805</v>
      </c>
    </row>
    <row r="97" spans="1:17" x14ac:dyDescent="0.2">
      <c r="A97" s="68" t="s">
        <v>89</v>
      </c>
      <c r="B97" s="28" t="s">
        <v>158</v>
      </c>
      <c r="C97" s="29" t="s">
        <v>263</v>
      </c>
      <c r="D97" s="29" t="s">
        <v>0</v>
      </c>
      <c r="E97" s="43">
        <v>4325000</v>
      </c>
      <c r="F97" s="43">
        <v>5277499.99997281</v>
      </c>
      <c r="G97" s="39">
        <v>43599.333333333336</v>
      </c>
      <c r="H97" s="35" t="str">
        <f>"FY"&amp;RIGHT(YEAR(DATE(YEAR(FY20_Published367[[#This Row],[Contract Bid - Start (5010)]]),MONTH(FY20_Published367[[#This Row],[Contract Bid - Start (5010)]])+(7-1),1)),2)</f>
        <v>FY19</v>
      </c>
      <c r="I97" s="13" t="str">
        <f>"Q"&amp;CHOOSE(MONTH(FY20_Published367[[#This Row],[Contract Bid - Start (5010)]]),3,3,3,4,4,4,1,1,1,2,2,2)</f>
        <v>Q4</v>
      </c>
      <c r="J97" s="39">
        <v>43864.333333333336</v>
      </c>
      <c r="K97" s="35" t="str">
        <f>"FY"&amp;RIGHT(YEAR(DATE(YEAR(FY20_Published367[[#This Row],[LNTP (6010)]]),MONTH(FY20_Published367[[#This Row],[LNTP (6010)]])+(7-1),1)),2)</f>
        <v>FY20</v>
      </c>
      <c r="L97" s="13" t="str">
        <f>"Q"&amp;CHOOSE(MONTH(FY20_Published367[[#This Row],[LNTP (6010)]]),3,3,3,4,4,4,1,1,1,2,2,2)</f>
        <v>Q3</v>
      </c>
      <c r="M97" s="39" t="s">
        <v>564</v>
      </c>
      <c r="N97" s="36" t="s">
        <v>590</v>
      </c>
      <c r="O97" s="36" t="s">
        <v>566</v>
      </c>
      <c r="P97" s="36" t="s">
        <v>599</v>
      </c>
      <c r="Q97" s="81" t="s">
        <v>805</v>
      </c>
    </row>
    <row r="98" spans="1:17" x14ac:dyDescent="0.2">
      <c r="A98" s="68" t="s">
        <v>334</v>
      </c>
      <c r="B98" s="28" t="s">
        <v>623</v>
      </c>
      <c r="C98" s="57" t="s">
        <v>263</v>
      </c>
      <c r="D98" s="29" t="s">
        <v>0</v>
      </c>
      <c r="E98" s="43">
        <v>4754000</v>
      </c>
      <c r="F98" s="43">
        <v>5797999.99999901</v>
      </c>
      <c r="G98" s="59">
        <v>43865.333333333336</v>
      </c>
      <c r="H98" s="35" t="str">
        <f>"FY"&amp;RIGHT(YEAR(DATE(YEAR(FY20_Published367[[#This Row],[Contract Bid - Start (5010)]]),MONTH(FY20_Published367[[#This Row],[Contract Bid - Start (5010)]])+(7-1),1)),2)</f>
        <v>FY20</v>
      </c>
      <c r="I98" s="61" t="str">
        <f>"Q"&amp;CHOOSE(MONTH(FY20_Published367[[#This Row],[Contract Bid - Start (5010)]]),3,3,3,4,4,4,1,1,1,2,2,2)</f>
        <v>Q3</v>
      </c>
      <c r="J98" s="59">
        <v>43966.333333333336</v>
      </c>
      <c r="K98" s="35" t="str">
        <f>"FY"&amp;RIGHT(YEAR(DATE(YEAR(FY20_Published367[[#This Row],[LNTP (6010)]]),MONTH(FY20_Published367[[#This Row],[LNTP (6010)]])+(7-1),1)),2)</f>
        <v>FY20</v>
      </c>
      <c r="L98" s="61" t="str">
        <f>"Q"&amp;CHOOSE(MONTH(FY20_Published367[[#This Row],[LNTP (6010)]]),3,3,3,4,4,4,1,1,1,2,2,2)</f>
        <v>Q4</v>
      </c>
      <c r="M98" s="39" t="s">
        <v>564</v>
      </c>
      <c r="N98" s="36" t="s">
        <v>590</v>
      </c>
      <c r="O98" s="36" t="s">
        <v>566</v>
      </c>
      <c r="P98" s="36" t="s">
        <v>578</v>
      </c>
      <c r="Q98" s="81" t="s">
        <v>806</v>
      </c>
    </row>
    <row r="99" spans="1:17" x14ac:dyDescent="0.2">
      <c r="A99" s="68" t="s">
        <v>104</v>
      </c>
      <c r="B99" s="28" t="s">
        <v>613</v>
      </c>
      <c r="C99" s="29" t="s">
        <v>263</v>
      </c>
      <c r="D99" s="29" t="s">
        <v>0</v>
      </c>
      <c r="E99" s="43">
        <v>1102041.6193387799</v>
      </c>
      <c r="F99" s="43">
        <v>1410102.7392561201</v>
      </c>
      <c r="G99" s="39">
        <v>43483.333333333336</v>
      </c>
      <c r="H99" s="35" t="str">
        <f>"FY"&amp;RIGHT(YEAR(DATE(YEAR(FY20_Published367[[#This Row],[Contract Bid - Start (5010)]]),MONTH(FY20_Published367[[#This Row],[Contract Bid - Start (5010)]])+(7-1),1)),2)</f>
        <v>FY19</v>
      </c>
      <c r="I99" s="13" t="str">
        <f>"Q"&amp;CHOOSE(MONTH(FY20_Published367[[#This Row],[Contract Bid - Start (5010)]]),3,3,3,4,4,4,1,1,1,2,2,2)</f>
        <v>Q3</v>
      </c>
      <c r="J99" s="39">
        <v>43746.333333333336</v>
      </c>
      <c r="K99" s="35" t="str">
        <f>"FY"&amp;RIGHT(YEAR(DATE(YEAR(FY20_Published367[[#This Row],[LNTP (6010)]]),MONTH(FY20_Published367[[#This Row],[LNTP (6010)]])+(7-1),1)),2)</f>
        <v>FY20</v>
      </c>
      <c r="L99" s="13" t="str">
        <f>"Q"&amp;CHOOSE(MONTH(FY20_Published367[[#This Row],[LNTP (6010)]]),3,3,3,4,4,4,1,1,1,2,2,2)</f>
        <v>Q2</v>
      </c>
      <c r="M99" s="39" t="s">
        <v>564</v>
      </c>
      <c r="N99" s="36" t="s">
        <v>590</v>
      </c>
      <c r="O99" s="36" t="s">
        <v>566</v>
      </c>
      <c r="P99" s="36" t="s">
        <v>578</v>
      </c>
      <c r="Q99" s="81" t="s">
        <v>805</v>
      </c>
    </row>
    <row r="100" spans="1:17" x14ac:dyDescent="0.2">
      <c r="A100" s="68" t="s">
        <v>102</v>
      </c>
      <c r="B100" s="28" t="s">
        <v>614</v>
      </c>
      <c r="C100" s="29" t="s">
        <v>264</v>
      </c>
      <c r="D100" s="29" t="s">
        <v>0</v>
      </c>
      <c r="E100" s="43">
        <v>2046648.7179533499</v>
      </c>
      <c r="F100" s="43">
        <v>2598048.1777998498</v>
      </c>
      <c r="G100" s="39">
        <v>43483.333333333336</v>
      </c>
      <c r="H100" s="35" t="str">
        <f>"FY"&amp;RIGHT(YEAR(DATE(YEAR(FY20_Published367[[#This Row],[Contract Bid - Start (5010)]]),MONTH(FY20_Published367[[#This Row],[Contract Bid - Start (5010)]])+(7-1),1)),2)</f>
        <v>FY19</v>
      </c>
      <c r="I100" s="13" t="str">
        <f>"Q"&amp;CHOOSE(MONTH(FY20_Published367[[#This Row],[Contract Bid - Start (5010)]]),3,3,3,4,4,4,1,1,1,2,2,2)</f>
        <v>Q3</v>
      </c>
      <c r="J100" s="39">
        <v>43746.333333333336</v>
      </c>
      <c r="K100" s="35" t="str">
        <f>"FY"&amp;RIGHT(YEAR(DATE(YEAR(FY20_Published367[[#This Row],[LNTP (6010)]]),MONTH(FY20_Published367[[#This Row],[LNTP (6010)]])+(7-1),1)),2)</f>
        <v>FY20</v>
      </c>
      <c r="L100" s="13" t="str">
        <f>"Q"&amp;CHOOSE(MONTH(FY20_Published367[[#This Row],[LNTP (6010)]]),3,3,3,4,4,4,1,1,1,2,2,2)</f>
        <v>Q2</v>
      </c>
      <c r="M100" s="39" t="s">
        <v>564</v>
      </c>
      <c r="N100" s="36" t="s">
        <v>590</v>
      </c>
      <c r="O100" s="36" t="s">
        <v>566</v>
      </c>
      <c r="P100" s="36" t="s">
        <v>578</v>
      </c>
      <c r="Q100" s="81" t="s">
        <v>805</v>
      </c>
    </row>
    <row r="101" spans="1:17" x14ac:dyDescent="0.2">
      <c r="A101" s="69" t="s">
        <v>374</v>
      </c>
      <c r="B101" s="28" t="s">
        <v>609</v>
      </c>
      <c r="C101" s="29" t="s">
        <v>326</v>
      </c>
      <c r="D101" s="29" t="s">
        <v>240</v>
      </c>
      <c r="E101" s="43">
        <v>765000</v>
      </c>
      <c r="F101" s="43">
        <v>1100000</v>
      </c>
      <c r="G101" s="39">
        <v>43992.333333333336</v>
      </c>
      <c r="H101" s="35" t="str">
        <f>"FY"&amp;RIGHT(YEAR(DATE(YEAR(FY20_Published367[[#This Row],[Contract Bid - Start (5010)]]),MONTH(FY20_Published367[[#This Row],[Contract Bid - Start (5010)]])+(7-1),1)),2)</f>
        <v>FY20</v>
      </c>
      <c r="I101" s="13" t="str">
        <f>"Q"&amp;CHOOSE(MONTH(FY20_Published367[[#This Row],[Contract Bid - Start (5010)]]),3,3,3,4,4,4,1,1,1,2,2,2)</f>
        <v>Q4</v>
      </c>
      <c r="J101" s="78">
        <v>44151.333333333336</v>
      </c>
      <c r="K101" s="35" t="str">
        <f>"FY"&amp;RIGHT(YEAR(DATE(YEAR(FY20_Published367[[#This Row],[LNTP (6010)]]),MONTH(FY20_Published367[[#This Row],[LNTP (6010)]])+(7-1),1)),2)</f>
        <v>FY21</v>
      </c>
      <c r="L101" s="13" t="str">
        <f>"Q"&amp;CHOOSE(MONTH(FY20_Published367[[#This Row],[LNTP (6010)]]),3,3,3,4,4,4,1,1,1,2,2,2)</f>
        <v>Q2</v>
      </c>
      <c r="M101" s="39" t="s">
        <v>564</v>
      </c>
      <c r="N101" s="36" t="s">
        <v>590</v>
      </c>
      <c r="O101" s="36" t="s">
        <v>566</v>
      </c>
      <c r="P101" s="36" t="s">
        <v>601</v>
      </c>
      <c r="Q101" s="81" t="s">
        <v>806</v>
      </c>
    </row>
    <row r="102" spans="1:17" x14ac:dyDescent="0.2">
      <c r="A102" s="66" t="s">
        <v>39</v>
      </c>
      <c r="B102" s="28" t="s">
        <v>223</v>
      </c>
      <c r="C102" s="57" t="s">
        <v>247</v>
      </c>
      <c r="D102" s="29" t="s">
        <v>0</v>
      </c>
      <c r="E102" s="43">
        <v>11008312.9845524</v>
      </c>
      <c r="F102" s="43">
        <v>12600999.982592801</v>
      </c>
      <c r="G102" s="59">
        <v>43616.333333333336</v>
      </c>
      <c r="H102" s="35" t="str">
        <f>"FY"&amp;RIGHT(YEAR(DATE(YEAR(FY20_Published367[[#This Row],[Contract Bid - Start (5010)]]),MONTH(FY20_Published367[[#This Row],[Contract Bid - Start (5010)]])+(7-1),1)),2)</f>
        <v>FY19</v>
      </c>
      <c r="I102" s="61" t="str">
        <f>"Q"&amp;CHOOSE(MONTH(FY20_Published367[[#This Row],[Contract Bid - Start (5010)]]),3,3,3,4,4,4,1,1,1,2,2,2)</f>
        <v>Q4</v>
      </c>
      <c r="J102" s="59">
        <v>43790.333333333336</v>
      </c>
      <c r="K102" s="35" t="str">
        <f>"FY"&amp;RIGHT(YEAR(DATE(YEAR(FY20_Published367[[#This Row],[LNTP (6010)]]),MONTH(FY20_Published367[[#This Row],[LNTP (6010)]])+(7-1),1)),2)</f>
        <v>FY20</v>
      </c>
      <c r="L102" s="61" t="str">
        <f>"Q"&amp;CHOOSE(MONTH(FY20_Published367[[#This Row],[LNTP (6010)]]),3,3,3,4,4,4,1,1,1,2,2,2)</f>
        <v>Q2</v>
      </c>
      <c r="M102" s="39" t="s">
        <v>563</v>
      </c>
      <c r="N102" s="36" t="s">
        <v>590</v>
      </c>
      <c r="O102" s="36" t="s">
        <v>566</v>
      </c>
      <c r="P102" s="36" t="s">
        <v>591</v>
      </c>
      <c r="Q102" s="81" t="s">
        <v>805</v>
      </c>
    </row>
    <row r="103" spans="1:17" x14ac:dyDescent="0.2">
      <c r="A103" s="68" t="s">
        <v>296</v>
      </c>
      <c r="B103" s="28" t="s">
        <v>312</v>
      </c>
      <c r="C103" s="29" t="s">
        <v>263</v>
      </c>
      <c r="D103" s="29" t="s">
        <v>240</v>
      </c>
      <c r="E103" s="43">
        <v>795399.6</v>
      </c>
      <c r="F103" s="43">
        <v>825399.6</v>
      </c>
      <c r="G103" s="39">
        <v>43327.333333333336</v>
      </c>
      <c r="H103" s="35" t="str">
        <f>"FY"&amp;RIGHT(YEAR(DATE(YEAR(FY20_Published367[[#This Row],[Contract Bid - Start (5010)]]),MONTH(FY20_Published367[[#This Row],[Contract Bid - Start (5010)]])+(7-1),1)),2)</f>
        <v>FY19</v>
      </c>
      <c r="I103" s="13" t="str">
        <f>"Q"&amp;CHOOSE(MONTH(FY20_Published367[[#This Row],[Contract Bid - Start (5010)]]),3,3,3,4,4,4,1,1,1,2,2,2)</f>
        <v>Q1</v>
      </c>
      <c r="J103" s="39">
        <v>43783.333333333336</v>
      </c>
      <c r="K103" s="35" t="str">
        <f>"FY"&amp;RIGHT(YEAR(DATE(YEAR(FY20_Published367[[#This Row],[LNTP (6010)]]),MONTH(FY20_Published367[[#This Row],[LNTP (6010)]])+(7-1),1)),2)</f>
        <v>FY20</v>
      </c>
      <c r="L103" s="13" t="str">
        <f>"Q"&amp;CHOOSE(MONTH(FY20_Published367[[#This Row],[LNTP (6010)]]),3,3,3,4,4,4,1,1,1,2,2,2)</f>
        <v>Q2</v>
      </c>
      <c r="M103" s="39" t="s">
        <v>563</v>
      </c>
      <c r="N103" s="36" t="s">
        <v>590</v>
      </c>
      <c r="O103" s="36" t="s">
        <v>566</v>
      </c>
      <c r="P103" s="36" t="s">
        <v>594</v>
      </c>
      <c r="Q103" s="81" t="s">
        <v>805</v>
      </c>
    </row>
    <row r="104" spans="1:17" x14ac:dyDescent="0.2">
      <c r="A104" s="66" t="s">
        <v>70</v>
      </c>
      <c r="B104" s="28" t="s">
        <v>162</v>
      </c>
      <c r="C104" s="29" t="s">
        <v>264</v>
      </c>
      <c r="D104" s="29" t="s">
        <v>248</v>
      </c>
      <c r="E104" s="43">
        <v>5835800</v>
      </c>
      <c r="F104" s="43">
        <v>7179840.2757121203</v>
      </c>
      <c r="G104" s="39">
        <v>43749.708333333336</v>
      </c>
      <c r="H104" s="35" t="str">
        <f>"FY"&amp;RIGHT(YEAR(DATE(YEAR(FY20_Published367[[#This Row],[Contract Bid - Start (5010)]]),MONTH(FY20_Published367[[#This Row],[Contract Bid - Start (5010)]])+(7-1),1)),2)</f>
        <v>FY20</v>
      </c>
      <c r="I104" s="13" t="str">
        <f>"Q"&amp;CHOOSE(MONTH(FY20_Published367[[#This Row],[Contract Bid - Start (5010)]]),3,3,3,4,4,4,1,1,1,2,2,2)</f>
        <v>Q2</v>
      </c>
      <c r="J104" s="39">
        <v>43984.333333333336</v>
      </c>
      <c r="K104" s="35" t="str">
        <f>"FY"&amp;RIGHT(YEAR(DATE(YEAR(FY20_Published367[[#This Row],[LNTP (6010)]]),MONTH(FY20_Published367[[#This Row],[LNTP (6010)]])+(7-1),1)),2)</f>
        <v>FY20</v>
      </c>
      <c r="L104" s="13" t="str">
        <f>"Q"&amp;CHOOSE(MONTH(FY20_Published367[[#This Row],[LNTP (6010)]]),3,3,3,4,4,4,1,1,1,2,2,2)</f>
        <v>Q4</v>
      </c>
      <c r="M104" s="39" t="s">
        <v>564</v>
      </c>
      <c r="N104" s="36" t="s">
        <v>590</v>
      </c>
      <c r="O104" s="36" t="s">
        <v>566</v>
      </c>
      <c r="P104" s="36" t="s">
        <v>599</v>
      </c>
      <c r="Q104" s="81" t="s">
        <v>806</v>
      </c>
    </row>
    <row r="105" spans="1:17" x14ac:dyDescent="0.2">
      <c r="A105" s="69" t="s">
        <v>97</v>
      </c>
      <c r="B105" s="28" t="s">
        <v>194</v>
      </c>
      <c r="C105" s="29" t="s">
        <v>326</v>
      </c>
      <c r="D105" s="29" t="s">
        <v>240</v>
      </c>
      <c r="E105" s="43">
        <v>256612</v>
      </c>
      <c r="F105" s="43">
        <v>381799.99999865098</v>
      </c>
      <c r="G105" s="39">
        <v>43992.333333333336</v>
      </c>
      <c r="H105" s="35" t="str">
        <f>"FY"&amp;RIGHT(YEAR(DATE(YEAR(FY20_Published367[[#This Row],[Contract Bid - Start (5010)]]),MONTH(FY20_Published367[[#This Row],[Contract Bid - Start (5010)]])+(7-1),1)),2)</f>
        <v>FY20</v>
      </c>
      <c r="I105" s="13" t="str">
        <f>"Q"&amp;CHOOSE(MONTH(FY20_Published367[[#This Row],[Contract Bid - Start (5010)]]),3,3,3,4,4,4,1,1,1,2,2,2)</f>
        <v>Q4</v>
      </c>
      <c r="J105" s="78">
        <v>44055.333333333336</v>
      </c>
      <c r="K105" s="35" t="str">
        <f>"FY"&amp;RIGHT(YEAR(DATE(YEAR(FY20_Published367[[#This Row],[LNTP (6010)]]),MONTH(FY20_Published367[[#This Row],[LNTP (6010)]])+(7-1),1)),2)</f>
        <v>FY21</v>
      </c>
      <c r="L105" s="13" t="str">
        <f>"Q"&amp;CHOOSE(MONTH(FY20_Published367[[#This Row],[LNTP (6010)]]),3,3,3,4,4,4,1,1,1,2,2,2)</f>
        <v>Q1</v>
      </c>
      <c r="M105" s="39" t="s">
        <v>564</v>
      </c>
      <c r="N105" s="36" t="s">
        <v>590</v>
      </c>
      <c r="O105" s="36" t="s">
        <v>566</v>
      </c>
      <c r="P105" s="36" t="s">
        <v>601</v>
      </c>
      <c r="Q105" s="81" t="s">
        <v>806</v>
      </c>
    </row>
    <row r="106" spans="1:17" x14ac:dyDescent="0.2">
      <c r="A106" s="66" t="s">
        <v>8</v>
      </c>
      <c r="B106" s="28" t="s">
        <v>190</v>
      </c>
      <c r="C106" s="29" t="s">
        <v>264</v>
      </c>
      <c r="D106" s="29" t="s">
        <v>0</v>
      </c>
      <c r="E106" s="43">
        <v>3655000</v>
      </c>
      <c r="F106" s="43">
        <v>5189999.9988778196</v>
      </c>
      <c r="G106" s="39">
        <v>43832.291666666664</v>
      </c>
      <c r="H106" s="35" t="str">
        <f>"FY"&amp;RIGHT(YEAR(DATE(YEAR(FY20_Published367[[#This Row],[Contract Bid - Start (5010)]]),MONTH(FY20_Published367[[#This Row],[Contract Bid - Start (5010)]])+(7-1),1)),2)</f>
        <v>FY20</v>
      </c>
      <c r="I106" s="13" t="str">
        <f>"Q"&amp;CHOOSE(MONTH(FY20_Published367[[#This Row],[Contract Bid - Start (5010)]]),3,3,3,4,4,4,1,1,1,2,2,2)</f>
        <v>Q3</v>
      </c>
      <c r="J106" s="39">
        <v>43951.333333333336</v>
      </c>
      <c r="K106" s="35" t="str">
        <f>"FY"&amp;RIGHT(YEAR(DATE(YEAR(FY20_Published367[[#This Row],[LNTP (6010)]]),MONTH(FY20_Published367[[#This Row],[LNTP (6010)]])+(7-1),1)),2)</f>
        <v>FY20</v>
      </c>
      <c r="L106" s="13" t="str">
        <f>"Q"&amp;CHOOSE(MONTH(FY20_Published367[[#This Row],[LNTP (6010)]]),3,3,3,4,4,4,1,1,1,2,2,2)</f>
        <v>Q4</v>
      </c>
      <c r="M106" s="39" t="s">
        <v>563</v>
      </c>
      <c r="N106" s="36" t="s">
        <v>590</v>
      </c>
      <c r="O106" s="36" t="s">
        <v>566</v>
      </c>
      <c r="P106" s="36" t="s">
        <v>595</v>
      </c>
      <c r="Q106" s="81" t="s">
        <v>806</v>
      </c>
    </row>
    <row r="107" spans="1:17" x14ac:dyDescent="0.2">
      <c r="A107" s="66" t="s">
        <v>122</v>
      </c>
      <c r="B107" s="28" t="s">
        <v>198</v>
      </c>
      <c r="C107" s="29" t="s">
        <v>264</v>
      </c>
      <c r="D107" s="29" t="s">
        <v>0</v>
      </c>
      <c r="E107" s="43">
        <v>7779750</v>
      </c>
      <c r="F107" s="43">
        <v>11312799.999846401</v>
      </c>
      <c r="G107" s="39">
        <v>43711.333333333336</v>
      </c>
      <c r="H107" s="35" t="str">
        <f>"FY"&amp;RIGHT(YEAR(DATE(YEAR(FY20_Published367[[#This Row],[Contract Bid - Start (5010)]]),MONTH(FY20_Published367[[#This Row],[Contract Bid - Start (5010)]])+(7-1),1)),2)</f>
        <v>FY20</v>
      </c>
      <c r="I107" s="13" t="str">
        <f>"Q"&amp;CHOOSE(MONTH(FY20_Published367[[#This Row],[Contract Bid - Start (5010)]]),3,3,3,4,4,4,1,1,1,2,2,2)</f>
        <v>Q1</v>
      </c>
      <c r="J107" s="39">
        <v>43928.333333333336</v>
      </c>
      <c r="K107" s="35" t="str">
        <f>"FY"&amp;RIGHT(YEAR(DATE(YEAR(FY20_Published367[[#This Row],[LNTP (6010)]]),MONTH(FY20_Published367[[#This Row],[LNTP (6010)]])+(7-1),1)),2)</f>
        <v>FY20</v>
      </c>
      <c r="L107" s="13" t="str">
        <f>"Q"&amp;CHOOSE(MONTH(FY20_Published367[[#This Row],[LNTP (6010)]]),3,3,3,4,4,4,1,1,1,2,2,2)</f>
        <v>Q4</v>
      </c>
      <c r="M107" s="39" t="s">
        <v>563</v>
      </c>
      <c r="N107" s="36" t="s">
        <v>590</v>
      </c>
      <c r="O107" s="36" t="s">
        <v>566</v>
      </c>
      <c r="P107" s="36" t="s">
        <v>595</v>
      </c>
      <c r="Q107" s="81" t="s">
        <v>806</v>
      </c>
    </row>
    <row r="108" spans="1:17" x14ac:dyDescent="0.2">
      <c r="A108" s="67" t="s">
        <v>362</v>
      </c>
      <c r="B108" s="46" t="s">
        <v>551</v>
      </c>
      <c r="C108" s="29" t="s">
        <v>266</v>
      </c>
      <c r="D108" s="29" t="s">
        <v>0</v>
      </c>
      <c r="E108" s="43">
        <v>554000</v>
      </c>
      <c r="F108" s="43">
        <v>911000</v>
      </c>
      <c r="G108" s="74">
        <v>43876</v>
      </c>
      <c r="H108" s="35" t="s">
        <v>556</v>
      </c>
      <c r="I108" s="13" t="s">
        <v>242</v>
      </c>
      <c r="J108" s="74">
        <v>43992</v>
      </c>
      <c r="K108" s="35" t="s">
        <v>556</v>
      </c>
      <c r="L108" s="13" t="s">
        <v>244</v>
      </c>
      <c r="M108" s="39" t="e">
        <v>#N/A</v>
      </c>
      <c r="N108" s="36" t="s">
        <v>590</v>
      </c>
      <c r="O108" s="36" t="s">
        <v>566</v>
      </c>
      <c r="P108" s="36" t="s">
        <v>572</v>
      </c>
      <c r="Q108" s="81" t="s">
        <v>806</v>
      </c>
    </row>
    <row r="109" spans="1:17" x14ac:dyDescent="0.2">
      <c r="A109" s="68" t="s">
        <v>105</v>
      </c>
      <c r="B109" s="28" t="s">
        <v>220</v>
      </c>
      <c r="C109" s="57" t="s">
        <v>246</v>
      </c>
      <c r="D109" s="57" t="s">
        <v>240</v>
      </c>
      <c r="E109" s="43">
        <v>1002999.99990455</v>
      </c>
      <c r="F109" s="43">
        <v>1810165.99937902</v>
      </c>
      <c r="G109" s="59">
        <v>43621.333333333336</v>
      </c>
      <c r="H109" s="35" t="str">
        <f>"FY"&amp;RIGHT(YEAR(DATE(YEAR(FY20_Published367[[#This Row],[Contract Bid - Start (5010)]]),MONTH(FY20_Published367[[#This Row],[Contract Bid - Start (5010)]])+(7-1),1)),2)</f>
        <v>FY19</v>
      </c>
      <c r="I109" s="61" t="str">
        <f>"Q"&amp;CHOOSE(MONTH(FY20_Published367[[#This Row],[Contract Bid - Start (5010)]]),3,3,3,4,4,4,1,1,1,2,2,2)</f>
        <v>Q4</v>
      </c>
      <c r="J109" s="59">
        <v>43706.333333333336</v>
      </c>
      <c r="K109" s="35" t="str">
        <f>"FY"&amp;RIGHT(YEAR(DATE(YEAR(FY20_Published367[[#This Row],[LNTP (6010)]]),MONTH(FY20_Published367[[#This Row],[LNTP (6010)]])+(7-1),1)),2)</f>
        <v>FY20</v>
      </c>
      <c r="L109" s="61" t="str">
        <f>"Q"&amp;CHOOSE(MONTH(FY20_Published367[[#This Row],[LNTP (6010)]]),3,3,3,4,4,4,1,1,1,2,2,2)</f>
        <v>Q1</v>
      </c>
      <c r="M109" s="39" t="s">
        <v>563</v>
      </c>
      <c r="N109" s="36" t="s">
        <v>590</v>
      </c>
      <c r="O109" s="36" t="s">
        <v>566</v>
      </c>
      <c r="P109" s="36" t="s">
        <v>655</v>
      </c>
      <c r="Q109" s="81" t="s">
        <v>805</v>
      </c>
    </row>
    <row r="110" spans="1:17" x14ac:dyDescent="0.2">
      <c r="A110" s="66" t="s">
        <v>106</v>
      </c>
      <c r="B110" s="28" t="s">
        <v>179</v>
      </c>
      <c r="C110" s="29" t="s">
        <v>319</v>
      </c>
      <c r="D110" s="29" t="s">
        <v>0</v>
      </c>
      <c r="E110" s="43">
        <v>359483</v>
      </c>
      <c r="F110" s="43">
        <v>485302.05</v>
      </c>
      <c r="G110" s="39">
        <v>43843.333333333336</v>
      </c>
      <c r="H110" s="35" t="str">
        <f>"FY"&amp;RIGHT(YEAR(DATE(YEAR(FY20_Published367[[#This Row],[Contract Bid - Start (5010)]]),MONTH(FY20_Published367[[#This Row],[Contract Bid - Start (5010)]])+(7-1),1)),2)</f>
        <v>FY20</v>
      </c>
      <c r="I110" s="13" t="str">
        <f>"Q"&amp;CHOOSE(MONTH(FY20_Published367[[#This Row],[Contract Bid - Start (5010)]]),3,3,3,4,4,4,1,1,1,2,2,2)</f>
        <v>Q3</v>
      </c>
      <c r="J110" s="39">
        <v>43973.333333333336</v>
      </c>
      <c r="K110" s="35" t="str">
        <f>"FY"&amp;RIGHT(YEAR(DATE(YEAR(FY20_Published367[[#This Row],[LNTP (6010)]]),MONTH(FY20_Published367[[#This Row],[LNTP (6010)]])+(7-1),1)),2)</f>
        <v>FY20</v>
      </c>
      <c r="L110" s="13" t="str">
        <f>"Q"&amp;CHOOSE(MONTH(FY20_Published367[[#This Row],[LNTP (6010)]]),3,3,3,4,4,4,1,1,1,2,2,2)</f>
        <v>Q4</v>
      </c>
      <c r="M110" s="39" t="s">
        <v>564</v>
      </c>
      <c r="N110" s="36" t="s">
        <v>590</v>
      </c>
      <c r="O110" s="36" t="s">
        <v>566</v>
      </c>
      <c r="P110" s="36" t="s">
        <v>577</v>
      </c>
      <c r="Q110" s="81" t="s">
        <v>806</v>
      </c>
    </row>
    <row r="111" spans="1:17" x14ac:dyDescent="0.2">
      <c r="A111" s="68" t="s">
        <v>340</v>
      </c>
      <c r="B111" s="28" t="s">
        <v>663</v>
      </c>
      <c r="C111" s="29" t="s">
        <v>664</v>
      </c>
      <c r="D111" s="29" t="s">
        <v>620</v>
      </c>
      <c r="E111" s="43">
        <v>162000</v>
      </c>
      <c r="F111" s="43">
        <v>238999.99996970099</v>
      </c>
      <c r="G111" s="39">
        <v>43726.333333333336</v>
      </c>
      <c r="H111" s="35" t="str">
        <f>"FY"&amp;RIGHT(YEAR(DATE(YEAR(FY20_Published367[[#This Row],[Contract Bid - Start (5010)]]),MONTH(FY20_Published367[[#This Row],[Contract Bid - Start (5010)]])+(7-1),1)),2)</f>
        <v>FY20</v>
      </c>
      <c r="I111" s="13" t="str">
        <f>"Q"&amp;CHOOSE(MONTH(FY20_Published367[[#This Row],[Contract Bid - Start (5010)]]),3,3,3,4,4,4,1,1,1,2,2,2)</f>
        <v>Q1</v>
      </c>
      <c r="J111" s="39">
        <v>43889.333333333336</v>
      </c>
      <c r="K111" s="35" t="str">
        <f>"FY"&amp;RIGHT(YEAR(DATE(YEAR(FY20_Published367[[#This Row],[LNTP (6010)]]),MONTH(FY20_Published367[[#This Row],[LNTP (6010)]])+(7-1),1)),2)</f>
        <v>FY20</v>
      </c>
      <c r="L111" s="13" t="str">
        <f>"Q"&amp;CHOOSE(MONTH(FY20_Published367[[#This Row],[LNTP (6010)]]),3,3,3,4,4,4,1,1,1,2,2,2)</f>
        <v>Q3</v>
      </c>
      <c r="M111" s="39" t="s">
        <v>563</v>
      </c>
      <c r="N111" s="36" t="s">
        <v>590</v>
      </c>
      <c r="O111" s="36" t="s">
        <v>568</v>
      </c>
      <c r="P111" s="36" t="s">
        <v>594</v>
      </c>
      <c r="Q111" s="81" t="s">
        <v>807</v>
      </c>
    </row>
    <row r="112" spans="1:17" x14ac:dyDescent="0.2">
      <c r="A112" s="68" t="s">
        <v>268</v>
      </c>
      <c r="B112" s="28" t="s">
        <v>665</v>
      </c>
      <c r="C112" s="29" t="s">
        <v>262</v>
      </c>
      <c r="D112" s="29" t="s">
        <v>240</v>
      </c>
      <c r="E112" s="43">
        <v>1086201</v>
      </c>
      <c r="F112" s="43">
        <v>1428059.99968708</v>
      </c>
      <c r="G112" s="39">
        <v>43657.333333333336</v>
      </c>
      <c r="H112" s="35" t="str">
        <f>"FY"&amp;RIGHT(YEAR(DATE(YEAR(FY20_Published367[[#This Row],[Contract Bid - Start (5010)]]),MONTH(FY20_Published367[[#This Row],[Contract Bid - Start (5010)]])+(7-1),1)),2)</f>
        <v>FY20</v>
      </c>
      <c r="I112" s="13" t="str">
        <f>"Q"&amp;CHOOSE(MONTH(FY20_Published367[[#This Row],[Contract Bid - Start (5010)]]),3,3,3,4,4,4,1,1,1,2,2,2)</f>
        <v>Q1</v>
      </c>
      <c r="J112" s="39">
        <v>43910.333333333336</v>
      </c>
      <c r="K112" s="35" t="str">
        <f>"FY"&amp;RIGHT(YEAR(DATE(YEAR(FY20_Published367[[#This Row],[LNTP (6010)]]),MONTH(FY20_Published367[[#This Row],[LNTP (6010)]])+(7-1),1)),2)</f>
        <v>FY20</v>
      </c>
      <c r="L112" s="13" t="str">
        <f>"Q"&amp;CHOOSE(MONTH(FY20_Published367[[#This Row],[LNTP (6010)]]),3,3,3,4,4,4,1,1,1,2,2,2)</f>
        <v>Q3</v>
      </c>
      <c r="M112" s="39" t="s">
        <v>563</v>
      </c>
      <c r="N112" s="36" t="s">
        <v>590</v>
      </c>
      <c r="O112" s="36" t="s">
        <v>571</v>
      </c>
      <c r="P112" s="36" t="s">
        <v>655</v>
      </c>
      <c r="Q112" s="81" t="s">
        <v>807</v>
      </c>
    </row>
    <row r="113" spans="1:17" x14ac:dyDescent="0.2">
      <c r="A113" s="66" t="s">
        <v>53</v>
      </c>
      <c r="B113" s="28" t="s">
        <v>639</v>
      </c>
      <c r="C113" s="29" t="s">
        <v>318</v>
      </c>
      <c r="D113" s="29" t="s">
        <v>0</v>
      </c>
      <c r="E113" s="43">
        <v>2348900.4186760699</v>
      </c>
      <c r="F113" s="43">
        <v>3484002.9972291999</v>
      </c>
      <c r="G113" s="39">
        <v>43711.333333333336</v>
      </c>
      <c r="H113" s="35" t="str">
        <f>"FY"&amp;RIGHT(YEAR(DATE(YEAR(FY20_Published367[[#This Row],[Contract Bid - Start (5010)]]),MONTH(FY20_Published367[[#This Row],[Contract Bid - Start (5010)]])+(7-1),1)),2)</f>
        <v>FY20</v>
      </c>
      <c r="I113" s="13" t="str">
        <f>"Q"&amp;CHOOSE(MONTH(FY20_Published367[[#This Row],[Contract Bid - Start (5010)]]),3,3,3,4,4,4,1,1,1,2,2,2)</f>
        <v>Q1</v>
      </c>
      <c r="J113" s="39">
        <v>44201.333333333336</v>
      </c>
      <c r="K113" s="35" t="str">
        <f>"FY"&amp;RIGHT(YEAR(DATE(YEAR(FY20_Published367[[#This Row],[LNTP (6010)]]),MONTH(FY20_Published367[[#This Row],[LNTP (6010)]])+(7-1),1)),2)</f>
        <v>FY21</v>
      </c>
      <c r="L113" s="13" t="str">
        <f>"Q"&amp;CHOOSE(MONTH(FY20_Published367[[#This Row],[LNTP (6010)]]),3,3,3,4,4,4,1,1,1,2,2,2)</f>
        <v>Q3</v>
      </c>
      <c r="M113" s="39" t="s">
        <v>563</v>
      </c>
      <c r="N113" s="36" t="s">
        <v>590</v>
      </c>
      <c r="O113" s="36" t="s">
        <v>567</v>
      </c>
      <c r="P113" s="36" t="s">
        <v>592</v>
      </c>
      <c r="Q113" s="81" t="s">
        <v>805</v>
      </c>
    </row>
    <row r="114" spans="1:17" x14ac:dyDescent="0.2">
      <c r="A114" s="68" t="s">
        <v>274</v>
      </c>
      <c r="B114" s="28" t="s">
        <v>160</v>
      </c>
      <c r="C114" s="29" t="s">
        <v>324</v>
      </c>
      <c r="D114" s="29" t="s">
        <v>324</v>
      </c>
      <c r="E114" s="43">
        <v>56551939</v>
      </c>
      <c r="F114" s="43">
        <v>70689924</v>
      </c>
      <c r="G114" s="39">
        <v>44279</v>
      </c>
      <c r="H114" s="35" t="s">
        <v>557</v>
      </c>
      <c r="I114" s="13" t="s">
        <v>242</v>
      </c>
      <c r="J114" s="39">
        <v>44428</v>
      </c>
      <c r="K114" s="35" t="s">
        <v>558</v>
      </c>
      <c r="L114" s="13" t="s">
        <v>243</v>
      </c>
      <c r="M114" s="39" t="e">
        <v>#N/A</v>
      </c>
      <c r="N114" s="36" t="s">
        <v>590</v>
      </c>
      <c r="O114" s="36" t="s">
        <v>567</v>
      </c>
      <c r="P114" s="36" t="s">
        <v>574</v>
      </c>
      <c r="Q114" s="81" t="s">
        <v>807</v>
      </c>
    </row>
    <row r="115" spans="1:17" x14ac:dyDescent="0.2">
      <c r="A115" s="68" t="s">
        <v>275</v>
      </c>
      <c r="B115" s="28" t="s">
        <v>161</v>
      </c>
      <c r="C115" s="29" t="s">
        <v>324</v>
      </c>
      <c r="D115" s="29" t="s">
        <v>324</v>
      </c>
      <c r="E115" s="43">
        <v>44564193</v>
      </c>
      <c r="F115" s="43">
        <v>55705241</v>
      </c>
      <c r="G115" s="39">
        <v>44392</v>
      </c>
      <c r="H115" s="35" t="s">
        <v>558</v>
      </c>
      <c r="I115" s="13" t="s">
        <v>243</v>
      </c>
      <c r="J115" s="39">
        <v>44571</v>
      </c>
      <c r="K115" s="35" t="s">
        <v>558</v>
      </c>
      <c r="L115" s="13" t="s">
        <v>242</v>
      </c>
      <c r="M115" s="39" t="e">
        <v>#N/A</v>
      </c>
      <c r="N115" s="36" t="s">
        <v>590</v>
      </c>
      <c r="O115" s="36" t="s">
        <v>567</v>
      </c>
      <c r="P115" s="36" t="s">
        <v>574</v>
      </c>
      <c r="Q115" s="81" t="s">
        <v>807</v>
      </c>
    </row>
    <row r="116" spans="1:17" x14ac:dyDescent="0.2">
      <c r="A116" s="66" t="s">
        <v>399</v>
      </c>
      <c r="B116" s="28" t="s">
        <v>666</v>
      </c>
      <c r="C116" s="29" t="s">
        <v>326</v>
      </c>
      <c r="D116" s="29" t="s">
        <v>0</v>
      </c>
      <c r="E116" s="43">
        <v>214588.99725326101</v>
      </c>
      <c r="F116" s="43">
        <v>274999.997217011</v>
      </c>
      <c r="G116" s="39">
        <v>43990.333333333336</v>
      </c>
      <c r="H116" s="35" t="str">
        <f>"FY"&amp;RIGHT(YEAR(DATE(YEAR(FY20_Published367[[#This Row],[Contract Bid - Start (5010)]]),MONTH(FY20_Published367[[#This Row],[Contract Bid - Start (5010)]])+(7-1),1)),2)</f>
        <v>FY20</v>
      </c>
      <c r="I116" s="13" t="str">
        <f>"Q"&amp;CHOOSE(MONTH(FY20_Published367[[#This Row],[Contract Bid - Start (5010)]]),3,3,3,4,4,4,1,1,1,2,2,2)</f>
        <v>Q4</v>
      </c>
      <c r="J116" s="39">
        <v>44131.333333333336</v>
      </c>
      <c r="K116" s="35" t="str">
        <f>"FY"&amp;RIGHT(YEAR(DATE(YEAR(FY20_Published367[[#This Row],[LNTP (6010)]]),MONTH(FY20_Published367[[#This Row],[LNTP (6010)]])+(7-1),1)),2)</f>
        <v>FY21</v>
      </c>
      <c r="L116" s="13" t="str">
        <f>"Q"&amp;CHOOSE(MONTH(FY20_Published367[[#This Row],[LNTP (6010)]]),3,3,3,4,4,4,1,1,1,2,2,2)</f>
        <v>Q2</v>
      </c>
      <c r="M116" s="39" t="s">
        <v>564</v>
      </c>
      <c r="N116" s="36" t="s">
        <v>590</v>
      </c>
      <c r="O116" s="36" t="s">
        <v>567</v>
      </c>
      <c r="P116" s="36" t="s">
        <v>601</v>
      </c>
      <c r="Q116" s="81" t="s">
        <v>807</v>
      </c>
    </row>
    <row r="117" spans="1:17" x14ac:dyDescent="0.2">
      <c r="A117" s="66" t="s">
        <v>543</v>
      </c>
      <c r="B117" s="28" t="s">
        <v>667</v>
      </c>
      <c r="C117" s="29" t="s">
        <v>326</v>
      </c>
      <c r="D117" s="29" t="s">
        <v>240</v>
      </c>
      <c r="E117" s="43">
        <v>60000</v>
      </c>
      <c r="F117" s="43">
        <v>80999.999983593705</v>
      </c>
      <c r="G117" s="39">
        <v>43986.333333333336</v>
      </c>
      <c r="H117" s="35" t="str">
        <f>"FY"&amp;RIGHT(YEAR(DATE(YEAR(FY20_Published367[[#This Row],[Contract Bid - Start (5010)]]),MONTH(FY20_Published367[[#This Row],[Contract Bid - Start (5010)]])+(7-1),1)),2)</f>
        <v>FY20</v>
      </c>
      <c r="I117" s="13" t="str">
        <f>"Q"&amp;CHOOSE(MONTH(FY20_Published367[[#This Row],[Contract Bid - Start (5010)]]),3,3,3,4,4,4,1,1,1,2,2,2)</f>
        <v>Q4</v>
      </c>
      <c r="J117" s="39">
        <v>44082.333333333336</v>
      </c>
      <c r="K117" s="35" t="str">
        <f>"FY"&amp;RIGHT(YEAR(DATE(YEAR(FY20_Published367[[#This Row],[LNTP (6010)]]),MONTH(FY20_Published367[[#This Row],[LNTP (6010)]])+(7-1),1)),2)</f>
        <v>FY21</v>
      </c>
      <c r="L117" s="13" t="str">
        <f>"Q"&amp;CHOOSE(MONTH(FY20_Published367[[#This Row],[LNTP (6010)]]),3,3,3,4,4,4,1,1,1,2,2,2)</f>
        <v>Q1</v>
      </c>
      <c r="M117" s="39" t="s">
        <v>564</v>
      </c>
      <c r="N117" s="36" t="s">
        <v>590</v>
      </c>
      <c r="O117" s="36" t="s">
        <v>567</v>
      </c>
      <c r="P117" s="36" t="s">
        <v>601</v>
      </c>
      <c r="Q117" s="81" t="s">
        <v>807</v>
      </c>
    </row>
    <row r="118" spans="1:17" x14ac:dyDescent="0.2">
      <c r="A118" s="66" t="s">
        <v>142</v>
      </c>
      <c r="B118" s="28" t="s">
        <v>668</v>
      </c>
      <c r="C118" s="29" t="s">
        <v>326</v>
      </c>
      <c r="D118" s="29" t="s">
        <v>240</v>
      </c>
      <c r="E118" s="83">
        <v>530000.01</v>
      </c>
      <c r="F118" s="43">
        <v>924999.99999261403</v>
      </c>
      <c r="G118" s="39">
        <v>43516.333333333336</v>
      </c>
      <c r="H118" s="35" t="str">
        <f>"FY"&amp;RIGHT(YEAR(DATE(YEAR(FY20_Published367[[#This Row],[Contract Bid - Start (5010)]]),MONTH(FY20_Published367[[#This Row],[Contract Bid - Start (5010)]])+(7-1),1)),2)</f>
        <v>FY19</v>
      </c>
      <c r="I118" s="13" t="str">
        <f>"Q"&amp;CHOOSE(MONTH(FY20_Published367[[#This Row],[Contract Bid - Start (5010)]]),3,3,3,4,4,4,1,1,1,2,2,2)</f>
        <v>Q3</v>
      </c>
      <c r="J118" s="39">
        <v>43636.333333333336</v>
      </c>
      <c r="K118" s="35" t="str">
        <f>"FY"&amp;RIGHT(YEAR(DATE(YEAR(FY20_Published367[[#This Row],[LNTP (6010)]]),MONTH(FY20_Published367[[#This Row],[LNTP (6010)]])+(7-1),1)),2)</f>
        <v>FY19</v>
      </c>
      <c r="L118" s="13" t="str">
        <f>"Q"&amp;CHOOSE(MONTH(FY20_Published367[[#This Row],[LNTP (6010)]]),3,3,3,4,4,4,1,1,1,2,2,2)</f>
        <v>Q4</v>
      </c>
      <c r="M118" s="39" t="s">
        <v>564</v>
      </c>
      <c r="N118" s="36" t="s">
        <v>590</v>
      </c>
      <c r="O118" s="36" t="s">
        <v>567</v>
      </c>
      <c r="P118" s="36" t="s">
        <v>601</v>
      </c>
      <c r="Q118" s="81" t="s">
        <v>807</v>
      </c>
    </row>
    <row r="119" spans="1:17" x14ac:dyDescent="0.2">
      <c r="A119" s="100" t="s">
        <v>375</v>
      </c>
      <c r="B119" s="28" t="s">
        <v>669</v>
      </c>
      <c r="C119" s="29" t="s">
        <v>326</v>
      </c>
      <c r="D119" s="29" t="s">
        <v>240</v>
      </c>
      <c r="E119" s="43">
        <v>319999.99985518202</v>
      </c>
      <c r="F119" s="43">
        <v>606299.99680714204</v>
      </c>
      <c r="G119" s="39">
        <v>43559.333333333336</v>
      </c>
      <c r="H119" s="35" t="str">
        <f>"FY"&amp;RIGHT(YEAR(DATE(YEAR(FY20_Published367[[#This Row],[Contract Bid - Start (5010)]]),MONTH(FY20_Published367[[#This Row],[Contract Bid - Start (5010)]])+(7-1),1)),2)</f>
        <v>FY19</v>
      </c>
      <c r="I119" s="13" t="str">
        <f>"Q"&amp;CHOOSE(MONTH(FY20_Published367[[#This Row],[Contract Bid - Start (5010)]]),3,3,3,4,4,4,1,1,1,2,2,2)</f>
        <v>Q4</v>
      </c>
      <c r="J119" s="39">
        <v>43620.333333333336</v>
      </c>
      <c r="K119" s="35" t="str">
        <f>"FY"&amp;RIGHT(YEAR(DATE(YEAR(FY20_Published367[[#This Row],[LNTP (6010)]]),MONTH(FY20_Published367[[#This Row],[LNTP (6010)]])+(7-1),1)),2)</f>
        <v>FY19</v>
      </c>
      <c r="L119" s="13" t="str">
        <f>"Q"&amp;CHOOSE(MONTH(FY20_Published367[[#This Row],[LNTP (6010)]]),3,3,3,4,4,4,1,1,1,2,2,2)</f>
        <v>Q4</v>
      </c>
      <c r="M119" s="39" t="s">
        <v>564</v>
      </c>
      <c r="N119" s="36" t="s">
        <v>590</v>
      </c>
      <c r="O119" s="36" t="s">
        <v>567</v>
      </c>
      <c r="P119" s="36" t="s">
        <v>601</v>
      </c>
      <c r="Q119" s="81" t="s">
        <v>807</v>
      </c>
    </row>
    <row r="120" spans="1:17" x14ac:dyDescent="0.2">
      <c r="A120" s="66" t="s">
        <v>396</v>
      </c>
      <c r="B120" s="28" t="s">
        <v>670</v>
      </c>
      <c r="C120" s="29" t="s">
        <v>326</v>
      </c>
      <c r="D120" s="29" t="s">
        <v>0</v>
      </c>
      <c r="E120" s="43">
        <v>294000</v>
      </c>
      <c r="F120" s="43">
        <v>376999.999946355</v>
      </c>
      <c r="G120" s="39">
        <v>43896.333333333336</v>
      </c>
      <c r="H120" s="35" t="str">
        <f>"FY"&amp;RIGHT(YEAR(DATE(YEAR(FY20_Published367[[#This Row],[Contract Bid - Start (5010)]]),MONTH(FY20_Published367[[#This Row],[Contract Bid - Start (5010)]])+(7-1),1)),2)</f>
        <v>FY20</v>
      </c>
      <c r="I120" s="13" t="str">
        <f>"Q"&amp;CHOOSE(MONTH(FY20_Published367[[#This Row],[Contract Bid - Start (5010)]]),3,3,3,4,4,4,1,1,1,2,2,2)</f>
        <v>Q3</v>
      </c>
      <c r="J120" s="39">
        <v>44088.333333333336</v>
      </c>
      <c r="K120" s="35" t="str">
        <f>"FY"&amp;RIGHT(YEAR(DATE(YEAR(FY20_Published367[[#This Row],[LNTP (6010)]]),MONTH(FY20_Published367[[#This Row],[LNTP (6010)]])+(7-1),1)),2)</f>
        <v>FY21</v>
      </c>
      <c r="L120" s="13" t="str">
        <f>"Q"&amp;CHOOSE(MONTH(FY20_Published367[[#This Row],[LNTP (6010)]]),3,3,3,4,4,4,1,1,1,2,2,2)</f>
        <v>Q1</v>
      </c>
      <c r="M120" s="39" t="s">
        <v>564</v>
      </c>
      <c r="N120" s="36" t="s">
        <v>590</v>
      </c>
      <c r="O120" s="36" t="s">
        <v>567</v>
      </c>
      <c r="P120" s="36" t="s">
        <v>601</v>
      </c>
      <c r="Q120" s="81" t="s">
        <v>807</v>
      </c>
    </row>
    <row r="121" spans="1:17" x14ac:dyDescent="0.2">
      <c r="A121" s="100" t="s">
        <v>376</v>
      </c>
      <c r="B121" s="28" t="s">
        <v>671</v>
      </c>
      <c r="C121" s="29" t="s">
        <v>317</v>
      </c>
      <c r="D121" s="29" t="s">
        <v>240</v>
      </c>
      <c r="E121" s="43">
        <v>276000</v>
      </c>
      <c r="F121" s="43">
        <v>415041.99999534898</v>
      </c>
      <c r="G121" s="39">
        <v>43507.333333333336</v>
      </c>
      <c r="H121" s="35" t="str">
        <f>"FY"&amp;RIGHT(YEAR(DATE(YEAR(FY20_Published367[[#This Row],[Contract Bid - Start (5010)]]),MONTH(FY20_Published367[[#This Row],[Contract Bid - Start (5010)]])+(7-1),1)),2)</f>
        <v>FY19</v>
      </c>
      <c r="I121" s="13" t="str">
        <f>"Q"&amp;CHOOSE(MONTH(FY20_Published367[[#This Row],[Contract Bid - Start (5010)]]),3,3,3,4,4,4,1,1,1,2,2,2)</f>
        <v>Q3</v>
      </c>
      <c r="J121" s="39">
        <v>43621.333333333336</v>
      </c>
      <c r="K121" s="35" t="str">
        <f>"FY"&amp;RIGHT(YEAR(DATE(YEAR(FY20_Published367[[#This Row],[LNTP (6010)]]),MONTH(FY20_Published367[[#This Row],[LNTP (6010)]])+(7-1),1)),2)</f>
        <v>FY19</v>
      </c>
      <c r="L121" s="13" t="str">
        <f>"Q"&amp;CHOOSE(MONTH(FY20_Published367[[#This Row],[LNTP (6010)]]),3,3,3,4,4,4,1,1,1,2,2,2)</f>
        <v>Q4</v>
      </c>
      <c r="M121" s="39" t="s">
        <v>564</v>
      </c>
      <c r="N121" s="36" t="s">
        <v>590</v>
      </c>
      <c r="O121" s="36" t="s">
        <v>567</v>
      </c>
      <c r="P121" s="36" t="s">
        <v>601</v>
      </c>
      <c r="Q121" s="81" t="s">
        <v>807</v>
      </c>
    </row>
    <row r="122" spans="1:17" x14ac:dyDescent="0.2">
      <c r="A122" s="66" t="s">
        <v>495</v>
      </c>
      <c r="B122" s="28" t="s">
        <v>672</v>
      </c>
      <c r="C122" s="29" t="s">
        <v>326</v>
      </c>
      <c r="D122" s="29" t="s">
        <v>0</v>
      </c>
      <c r="E122" s="43">
        <v>4067299.9971020501</v>
      </c>
      <c r="F122" s="43">
        <v>6160999.99710056</v>
      </c>
      <c r="G122" s="39">
        <v>44375.333333333336</v>
      </c>
      <c r="H122" s="35" t="str">
        <f>"FY"&amp;RIGHT(YEAR(DATE(YEAR(FY20_Published367[[#This Row],[Contract Bid - Start (5010)]]),MONTH(FY20_Published367[[#This Row],[Contract Bid - Start (5010)]])+(7-1),1)),2)</f>
        <v>FY21</v>
      </c>
      <c r="I122" s="13" t="str">
        <f>"Q"&amp;CHOOSE(MONTH(FY20_Published367[[#This Row],[Contract Bid - Start (5010)]]),3,3,3,4,4,4,1,1,1,2,2,2)</f>
        <v>Q4</v>
      </c>
      <c r="J122" s="39">
        <v>44559.333333333336</v>
      </c>
      <c r="K122" s="35" t="str">
        <f>"FY"&amp;RIGHT(YEAR(DATE(YEAR(FY20_Published367[[#This Row],[LNTP (6010)]]),MONTH(FY20_Published367[[#This Row],[LNTP (6010)]])+(7-1),1)),2)</f>
        <v>FY22</v>
      </c>
      <c r="L122" s="13" t="str">
        <f>"Q"&amp;CHOOSE(MONTH(FY20_Published367[[#This Row],[LNTP (6010)]]),3,3,3,4,4,4,1,1,1,2,2,2)</f>
        <v>Q2</v>
      </c>
      <c r="M122" s="39" t="s">
        <v>564</v>
      </c>
      <c r="N122" s="36" t="s">
        <v>590</v>
      </c>
      <c r="O122" s="36" t="s">
        <v>567</v>
      </c>
      <c r="P122" s="36" t="s">
        <v>601</v>
      </c>
      <c r="Q122" s="81" t="e">
        <v>#N/A</v>
      </c>
    </row>
    <row r="123" spans="1:17" x14ac:dyDescent="0.2">
      <c r="A123" s="66" t="s">
        <v>465</v>
      </c>
      <c r="B123" s="28" t="s">
        <v>673</v>
      </c>
      <c r="C123" s="29" t="s">
        <v>326</v>
      </c>
      <c r="D123" s="29" t="s">
        <v>0</v>
      </c>
      <c r="E123" s="43">
        <v>275700</v>
      </c>
      <c r="F123" s="43">
        <v>459999.999999716</v>
      </c>
      <c r="G123" s="39">
        <v>44155.333333333336</v>
      </c>
      <c r="H123" s="35" t="str">
        <f>"FY"&amp;RIGHT(YEAR(DATE(YEAR(FY20_Published367[[#This Row],[Contract Bid - Start (5010)]]),MONTH(FY20_Published367[[#This Row],[Contract Bid - Start (5010)]])+(7-1),1)),2)</f>
        <v>FY21</v>
      </c>
      <c r="I123" s="13" t="str">
        <f>"Q"&amp;CHOOSE(MONTH(FY20_Published367[[#This Row],[Contract Bid - Start (5010)]]),3,3,3,4,4,4,1,1,1,2,2,2)</f>
        <v>Q2</v>
      </c>
      <c r="J123" s="39">
        <v>44284.333333333336</v>
      </c>
      <c r="K123" s="35" t="str">
        <f>"FY"&amp;RIGHT(YEAR(DATE(YEAR(FY20_Published367[[#This Row],[LNTP (6010)]]),MONTH(FY20_Published367[[#This Row],[LNTP (6010)]])+(7-1),1)),2)</f>
        <v>FY21</v>
      </c>
      <c r="L123" s="13" t="str">
        <f>"Q"&amp;CHOOSE(MONTH(FY20_Published367[[#This Row],[LNTP (6010)]]),3,3,3,4,4,4,1,1,1,2,2,2)</f>
        <v>Q3</v>
      </c>
      <c r="M123" s="39" t="s">
        <v>564</v>
      </c>
      <c r="N123" s="36" t="s">
        <v>590</v>
      </c>
      <c r="O123" s="36" t="s">
        <v>567</v>
      </c>
      <c r="P123" s="36" t="s">
        <v>601</v>
      </c>
      <c r="Q123" s="81" t="s">
        <v>807</v>
      </c>
    </row>
    <row r="124" spans="1:17" x14ac:dyDescent="0.2">
      <c r="A124" s="66" t="s">
        <v>397</v>
      </c>
      <c r="B124" s="28" t="s">
        <v>674</v>
      </c>
      <c r="C124" s="29" t="s">
        <v>326</v>
      </c>
      <c r="D124" s="29" t="s">
        <v>0</v>
      </c>
      <c r="E124" s="43">
        <v>399000</v>
      </c>
      <c r="F124" s="43">
        <v>624800</v>
      </c>
      <c r="G124" s="39">
        <v>44169.333333333336</v>
      </c>
      <c r="H124" s="35" t="str">
        <f>"FY"&amp;RIGHT(YEAR(DATE(YEAR(FY20_Published367[[#This Row],[Contract Bid - Start (5010)]]),MONTH(FY20_Published367[[#This Row],[Contract Bid - Start (5010)]])+(7-1),1)),2)</f>
        <v>FY21</v>
      </c>
      <c r="I124" s="13" t="str">
        <f>"Q"&amp;CHOOSE(MONTH(FY20_Published367[[#This Row],[Contract Bid - Start (5010)]]),3,3,3,4,4,4,1,1,1,2,2,2)</f>
        <v>Q2</v>
      </c>
      <c r="J124" s="39">
        <v>44356.333333333336</v>
      </c>
      <c r="K124" s="35" t="str">
        <f>"FY"&amp;RIGHT(YEAR(DATE(YEAR(FY20_Published367[[#This Row],[LNTP (6010)]]),MONTH(FY20_Published367[[#This Row],[LNTP (6010)]])+(7-1),1)),2)</f>
        <v>FY21</v>
      </c>
      <c r="L124" s="13" t="str">
        <f>"Q"&amp;CHOOSE(MONTH(FY20_Published367[[#This Row],[LNTP (6010)]]),3,3,3,4,4,4,1,1,1,2,2,2)</f>
        <v>Q4</v>
      </c>
      <c r="M124" s="39" t="s">
        <v>564</v>
      </c>
      <c r="N124" s="36" t="s">
        <v>590</v>
      </c>
      <c r="O124" s="36" t="s">
        <v>567</v>
      </c>
      <c r="P124" s="36" t="s">
        <v>601</v>
      </c>
      <c r="Q124" s="81" t="e">
        <v>#N/A</v>
      </c>
    </row>
    <row r="125" spans="1:17" x14ac:dyDescent="0.2">
      <c r="A125" s="66" t="s">
        <v>477</v>
      </c>
      <c r="B125" s="28" t="s">
        <v>675</v>
      </c>
      <c r="C125" s="29" t="s">
        <v>326</v>
      </c>
      <c r="D125" s="29" t="s">
        <v>0</v>
      </c>
      <c r="E125" s="43">
        <v>2040999.9950000001</v>
      </c>
      <c r="F125" s="43">
        <v>2499999.9950000001</v>
      </c>
      <c r="G125" s="39">
        <v>43992.333333333336</v>
      </c>
      <c r="H125" s="35" t="str">
        <f>"FY"&amp;RIGHT(YEAR(DATE(YEAR(FY20_Published367[[#This Row],[Contract Bid - Start (5010)]]),MONTH(FY20_Published367[[#This Row],[Contract Bid - Start (5010)]])+(7-1),1)),2)</f>
        <v>FY20</v>
      </c>
      <c r="I125" s="13" t="str">
        <f>"Q"&amp;CHOOSE(MONTH(FY20_Published367[[#This Row],[Contract Bid - Start (5010)]]),3,3,3,4,4,4,1,1,1,2,2,2)</f>
        <v>Q4</v>
      </c>
      <c r="J125" s="39">
        <v>44168.333333333336</v>
      </c>
      <c r="K125" s="35" t="str">
        <f>"FY"&amp;RIGHT(YEAR(DATE(YEAR(FY20_Published367[[#This Row],[LNTP (6010)]]),MONTH(FY20_Published367[[#This Row],[LNTP (6010)]])+(7-1),1)),2)</f>
        <v>FY21</v>
      </c>
      <c r="L125" s="13" t="str">
        <f>"Q"&amp;CHOOSE(MONTH(FY20_Published367[[#This Row],[LNTP (6010)]]),3,3,3,4,4,4,1,1,1,2,2,2)</f>
        <v>Q2</v>
      </c>
      <c r="M125" s="39" t="s">
        <v>564</v>
      </c>
      <c r="N125" s="36" t="s">
        <v>590</v>
      </c>
      <c r="O125" s="36" t="s">
        <v>567</v>
      </c>
      <c r="P125" s="36" t="s">
        <v>601</v>
      </c>
      <c r="Q125" s="81" t="s">
        <v>807</v>
      </c>
    </row>
    <row r="126" spans="1:17" x14ac:dyDescent="0.2">
      <c r="A126" s="66" t="s">
        <v>424</v>
      </c>
      <c r="B126" s="28" t="s">
        <v>676</v>
      </c>
      <c r="C126" s="29" t="s">
        <v>326</v>
      </c>
      <c r="D126" s="29" t="s">
        <v>0</v>
      </c>
      <c r="E126" s="43">
        <v>435042</v>
      </c>
      <c r="F126" s="43">
        <v>767552.99978002999</v>
      </c>
      <c r="G126" s="39">
        <v>44168.333333333336</v>
      </c>
      <c r="H126" s="35" t="str">
        <f>"FY"&amp;RIGHT(YEAR(DATE(YEAR(FY20_Published367[[#This Row],[Contract Bid - Start (5010)]]),MONTH(FY20_Published367[[#This Row],[Contract Bid - Start (5010)]])+(7-1),1)),2)</f>
        <v>FY21</v>
      </c>
      <c r="I126" s="13" t="str">
        <f>"Q"&amp;CHOOSE(MONTH(FY20_Published367[[#This Row],[Contract Bid - Start (5010)]]),3,3,3,4,4,4,1,1,1,2,2,2)</f>
        <v>Q2</v>
      </c>
      <c r="J126" s="39">
        <v>44350.333333333336</v>
      </c>
      <c r="K126" s="35" t="str">
        <f>"FY"&amp;RIGHT(YEAR(DATE(YEAR(FY20_Published367[[#This Row],[LNTP (6010)]]),MONTH(FY20_Published367[[#This Row],[LNTP (6010)]])+(7-1),1)),2)</f>
        <v>FY21</v>
      </c>
      <c r="L126" s="13" t="str">
        <f>"Q"&amp;CHOOSE(MONTH(FY20_Published367[[#This Row],[LNTP (6010)]]),3,3,3,4,4,4,1,1,1,2,2,2)</f>
        <v>Q4</v>
      </c>
      <c r="M126" s="39" t="s">
        <v>564</v>
      </c>
      <c r="N126" s="36" t="s">
        <v>590</v>
      </c>
      <c r="O126" s="36" t="s">
        <v>567</v>
      </c>
      <c r="P126" s="36" t="s">
        <v>601</v>
      </c>
      <c r="Q126" s="81" t="e">
        <v>#N/A</v>
      </c>
    </row>
    <row r="127" spans="1:17" x14ac:dyDescent="0.2">
      <c r="A127" s="66" t="s">
        <v>440</v>
      </c>
      <c r="B127" s="28" t="s">
        <v>677</v>
      </c>
      <c r="C127" s="29" t="s">
        <v>326</v>
      </c>
      <c r="D127" s="29" t="s">
        <v>0</v>
      </c>
      <c r="E127" s="43">
        <v>1345350</v>
      </c>
      <c r="F127" s="43">
        <v>2152799.99932699</v>
      </c>
      <c r="G127" s="39">
        <v>44154.333333333336</v>
      </c>
      <c r="H127" s="35" t="str">
        <f>"FY"&amp;RIGHT(YEAR(DATE(YEAR(FY20_Published367[[#This Row],[Contract Bid - Start (5010)]]),MONTH(FY20_Published367[[#This Row],[Contract Bid - Start (5010)]])+(7-1),1)),2)</f>
        <v>FY21</v>
      </c>
      <c r="I127" s="13" t="str">
        <f>"Q"&amp;CHOOSE(MONTH(FY20_Published367[[#This Row],[Contract Bid - Start (5010)]]),3,3,3,4,4,4,1,1,1,2,2,2)</f>
        <v>Q2</v>
      </c>
      <c r="J127" s="39">
        <v>44349.333333333336</v>
      </c>
      <c r="K127" s="35" t="str">
        <f>"FY"&amp;RIGHT(YEAR(DATE(YEAR(FY20_Published367[[#This Row],[LNTP (6010)]]),MONTH(FY20_Published367[[#This Row],[LNTP (6010)]])+(7-1),1)),2)</f>
        <v>FY21</v>
      </c>
      <c r="L127" s="13" t="str">
        <f>"Q"&amp;CHOOSE(MONTH(FY20_Published367[[#This Row],[LNTP (6010)]]),3,3,3,4,4,4,1,1,1,2,2,2)</f>
        <v>Q4</v>
      </c>
      <c r="M127" s="39" t="s">
        <v>564</v>
      </c>
      <c r="N127" s="36" t="s">
        <v>590</v>
      </c>
      <c r="O127" s="36" t="s">
        <v>567</v>
      </c>
      <c r="P127" s="36" t="s">
        <v>601</v>
      </c>
      <c r="Q127" s="81" t="s">
        <v>807</v>
      </c>
    </row>
    <row r="128" spans="1:17" x14ac:dyDescent="0.2">
      <c r="A128" s="66" t="s">
        <v>459</v>
      </c>
      <c r="B128" s="28" t="s">
        <v>678</v>
      </c>
      <c r="C128" s="29" t="s">
        <v>316</v>
      </c>
      <c r="D128" s="29" t="s">
        <v>0</v>
      </c>
      <c r="E128" s="43">
        <v>385099.99669601698</v>
      </c>
      <c r="F128" s="43">
        <v>616399.99650301796</v>
      </c>
      <c r="G128" s="39">
        <v>44349.333333333336</v>
      </c>
      <c r="H128" s="35" t="str">
        <f>"FY"&amp;RIGHT(YEAR(DATE(YEAR(FY20_Published367[[#This Row],[Contract Bid - Start (5010)]]),MONTH(FY20_Published367[[#This Row],[Contract Bid - Start (5010)]])+(7-1),1)),2)</f>
        <v>FY21</v>
      </c>
      <c r="I128" s="13" t="str">
        <f>"Q"&amp;CHOOSE(MONTH(FY20_Published367[[#This Row],[Contract Bid - Start (5010)]]),3,3,3,4,4,4,1,1,1,2,2,2)</f>
        <v>Q4</v>
      </c>
      <c r="J128" s="39">
        <v>44532.333333333336</v>
      </c>
      <c r="K128" s="35" t="str">
        <f>"FY"&amp;RIGHT(YEAR(DATE(YEAR(FY20_Published367[[#This Row],[LNTP (6010)]]),MONTH(FY20_Published367[[#This Row],[LNTP (6010)]])+(7-1),1)),2)</f>
        <v>FY22</v>
      </c>
      <c r="L128" s="13" t="str">
        <f>"Q"&amp;CHOOSE(MONTH(FY20_Published367[[#This Row],[LNTP (6010)]]),3,3,3,4,4,4,1,1,1,2,2,2)</f>
        <v>Q2</v>
      </c>
      <c r="M128" s="39" t="s">
        <v>564</v>
      </c>
      <c r="N128" s="36" t="s">
        <v>590</v>
      </c>
      <c r="O128" s="36" t="s">
        <v>567</v>
      </c>
      <c r="P128" s="36" t="s">
        <v>601</v>
      </c>
      <c r="Q128" s="81" t="e">
        <v>#N/A</v>
      </c>
    </row>
    <row r="129" spans="1:17" x14ac:dyDescent="0.2">
      <c r="A129" s="66" t="s">
        <v>500</v>
      </c>
      <c r="B129" s="28" t="s">
        <v>679</v>
      </c>
      <c r="C129" s="29" t="s">
        <v>266</v>
      </c>
      <c r="D129" s="29" t="s">
        <v>0</v>
      </c>
      <c r="E129" s="43">
        <v>116700</v>
      </c>
      <c r="F129" s="43">
        <v>211499.9999425</v>
      </c>
      <c r="G129" s="39">
        <v>44034.333333333336</v>
      </c>
      <c r="H129" s="35" t="str">
        <f>"FY"&amp;RIGHT(YEAR(DATE(YEAR(FY20_Published367[[#This Row],[Contract Bid - Start (5010)]]),MONTH(FY20_Published367[[#This Row],[Contract Bid - Start (5010)]])+(7-1),1)),2)</f>
        <v>FY21</v>
      </c>
      <c r="I129" s="13" t="str">
        <f>"Q"&amp;CHOOSE(MONTH(FY20_Published367[[#This Row],[Contract Bid - Start (5010)]]),3,3,3,4,4,4,1,1,1,2,2,2)</f>
        <v>Q1</v>
      </c>
      <c r="J129" s="39">
        <v>44215.333333333336</v>
      </c>
      <c r="K129" s="35" t="str">
        <f>"FY"&amp;RIGHT(YEAR(DATE(YEAR(FY20_Published367[[#This Row],[LNTP (6010)]]),MONTH(FY20_Published367[[#This Row],[LNTP (6010)]])+(7-1),1)),2)</f>
        <v>FY21</v>
      </c>
      <c r="L129" s="13" t="str">
        <f>"Q"&amp;CHOOSE(MONTH(FY20_Published367[[#This Row],[LNTP (6010)]]),3,3,3,4,4,4,1,1,1,2,2,2)</f>
        <v>Q3</v>
      </c>
      <c r="M129" s="39" t="s">
        <v>564</v>
      </c>
      <c r="N129" s="36" t="s">
        <v>590</v>
      </c>
      <c r="O129" s="36" t="s">
        <v>567</v>
      </c>
      <c r="P129" s="36" t="s">
        <v>601</v>
      </c>
      <c r="Q129" s="81" t="s">
        <v>807</v>
      </c>
    </row>
    <row r="130" spans="1:17" x14ac:dyDescent="0.2">
      <c r="A130" s="68" t="s">
        <v>270</v>
      </c>
      <c r="B130" s="28" t="s">
        <v>305</v>
      </c>
      <c r="C130" s="29" t="s">
        <v>326</v>
      </c>
      <c r="D130" s="29" t="s">
        <v>0</v>
      </c>
      <c r="E130" s="43">
        <v>832776</v>
      </c>
      <c r="F130" s="43">
        <v>1330575.9996454299</v>
      </c>
      <c r="G130" s="74">
        <v>43914</v>
      </c>
      <c r="H130" s="35" t="str">
        <f>"FY"&amp;RIGHT(YEAR(DATE(YEAR(FY20_Published367[[#This Row],[Contract Bid - Start (5010)]]),MONTH(FY20_Published367[[#This Row],[Contract Bid - Start (5010)]])+(7-1),1)),2)</f>
        <v>FY20</v>
      </c>
      <c r="I130" s="13" t="str">
        <f>"Q"&amp;CHOOSE(MONTH(FY20_Published367[[#This Row],[Contract Bid - Start (5010)]]),3,3,3,4,4,4,1,1,1,2,2,2)</f>
        <v>Q3</v>
      </c>
      <c r="J130" s="39">
        <v>44011.333333333336</v>
      </c>
      <c r="K130" s="35" t="str">
        <f>"FY"&amp;RIGHT(YEAR(DATE(YEAR(FY20_Published367[[#This Row],[LNTP (6010)]]),MONTH(FY20_Published367[[#This Row],[LNTP (6010)]])+(7-1),1)),2)</f>
        <v>FY20</v>
      </c>
      <c r="L130" s="13" t="str">
        <f>"Q"&amp;CHOOSE(MONTH(FY20_Published367[[#This Row],[LNTP (6010)]]),3,3,3,4,4,4,1,1,1,2,2,2)</f>
        <v>Q4</v>
      </c>
      <c r="M130" s="39" t="s">
        <v>564</v>
      </c>
      <c r="N130" s="36" t="s">
        <v>590</v>
      </c>
      <c r="O130" s="36" t="s">
        <v>566</v>
      </c>
      <c r="P130" s="36" t="s">
        <v>572</v>
      </c>
      <c r="Q130" s="81" t="s">
        <v>806</v>
      </c>
    </row>
    <row r="131" spans="1:17" x14ac:dyDescent="0.2">
      <c r="A131" s="66" t="s">
        <v>423</v>
      </c>
      <c r="B131" s="28" t="s">
        <v>680</v>
      </c>
      <c r="C131" s="29" t="s">
        <v>316</v>
      </c>
      <c r="D131" s="29" t="s">
        <v>0</v>
      </c>
      <c r="E131" s="43">
        <v>299000</v>
      </c>
      <c r="F131" s="43">
        <v>499399.99985050003</v>
      </c>
      <c r="G131" s="39">
        <v>44258.333333333336</v>
      </c>
      <c r="H131" s="35" t="str">
        <f>"FY"&amp;RIGHT(YEAR(DATE(YEAR(FY20_Published367[[#This Row],[Contract Bid - Start (5010)]]),MONTH(FY20_Published367[[#This Row],[Contract Bid - Start (5010)]])+(7-1),1)),2)</f>
        <v>FY21</v>
      </c>
      <c r="I131" s="13" t="str">
        <f>"Q"&amp;CHOOSE(MONTH(FY20_Published367[[#This Row],[Contract Bid - Start (5010)]]),3,3,3,4,4,4,1,1,1,2,2,2)</f>
        <v>Q3</v>
      </c>
      <c r="J131" s="39">
        <v>44440.333333333336</v>
      </c>
      <c r="K131" s="35" t="str">
        <f>"FY"&amp;RIGHT(YEAR(DATE(YEAR(FY20_Published367[[#This Row],[LNTP (6010)]]),MONTH(FY20_Published367[[#This Row],[LNTP (6010)]])+(7-1),1)),2)</f>
        <v>FY22</v>
      </c>
      <c r="L131" s="13" t="str">
        <f>"Q"&amp;CHOOSE(MONTH(FY20_Published367[[#This Row],[LNTP (6010)]]),3,3,3,4,4,4,1,1,1,2,2,2)</f>
        <v>Q1</v>
      </c>
      <c r="M131" s="39" t="s">
        <v>564</v>
      </c>
      <c r="N131" s="36" t="s">
        <v>590</v>
      </c>
      <c r="O131" s="36" t="s">
        <v>567</v>
      </c>
      <c r="P131" s="36" t="s">
        <v>601</v>
      </c>
      <c r="Q131" s="81" t="e">
        <v>#N/A</v>
      </c>
    </row>
    <row r="132" spans="1:17" x14ac:dyDescent="0.2">
      <c r="A132" s="66" t="s">
        <v>460</v>
      </c>
      <c r="B132" s="28" t="s">
        <v>681</v>
      </c>
      <c r="C132" s="29" t="s">
        <v>316</v>
      </c>
      <c r="D132" s="29" t="s">
        <v>0</v>
      </c>
      <c r="E132" s="43">
        <v>458199.99982387002</v>
      </c>
      <c r="F132" s="43">
        <v>797299.99959398201</v>
      </c>
      <c r="G132" s="39">
        <v>44230.333333333336</v>
      </c>
      <c r="H132" s="35" t="str">
        <f>"FY"&amp;RIGHT(YEAR(DATE(YEAR(FY20_Published367[[#This Row],[Contract Bid - Start (5010)]]),MONTH(FY20_Published367[[#This Row],[Contract Bid - Start (5010)]])+(7-1),1)),2)</f>
        <v>FY21</v>
      </c>
      <c r="I132" s="13" t="str">
        <f>"Q"&amp;CHOOSE(MONTH(FY20_Published367[[#This Row],[Contract Bid - Start (5010)]]),3,3,3,4,4,4,1,1,1,2,2,2)</f>
        <v>Q3</v>
      </c>
      <c r="J132" s="39">
        <v>44413.333333333336</v>
      </c>
      <c r="K132" s="35" t="str">
        <f>"FY"&amp;RIGHT(YEAR(DATE(YEAR(FY20_Published367[[#This Row],[LNTP (6010)]]),MONTH(FY20_Published367[[#This Row],[LNTP (6010)]])+(7-1),1)),2)</f>
        <v>FY22</v>
      </c>
      <c r="L132" s="13" t="str">
        <f>"Q"&amp;CHOOSE(MONTH(FY20_Published367[[#This Row],[LNTP (6010)]]),3,3,3,4,4,4,1,1,1,2,2,2)</f>
        <v>Q1</v>
      </c>
      <c r="M132" s="39" t="s">
        <v>564</v>
      </c>
      <c r="N132" s="36" t="s">
        <v>590</v>
      </c>
      <c r="O132" s="36" t="s">
        <v>567</v>
      </c>
      <c r="P132" s="36" t="s">
        <v>601</v>
      </c>
      <c r="Q132" s="81" t="e">
        <v>#N/A</v>
      </c>
    </row>
    <row r="133" spans="1:17" x14ac:dyDescent="0.2">
      <c r="A133" s="66" t="s">
        <v>501</v>
      </c>
      <c r="B133" s="28" t="s">
        <v>682</v>
      </c>
      <c r="C133" s="29" t="s">
        <v>266</v>
      </c>
      <c r="D133" s="29" t="s">
        <v>0</v>
      </c>
      <c r="E133" s="43">
        <v>261700</v>
      </c>
      <c r="F133" s="43">
        <v>402499.99993450003</v>
      </c>
      <c r="G133" s="39">
        <v>44210.333333333336</v>
      </c>
      <c r="H133" s="35" t="str">
        <f>"FY"&amp;RIGHT(YEAR(DATE(YEAR(FY20_Published367[[#This Row],[Contract Bid - Start (5010)]]),MONTH(FY20_Published367[[#This Row],[Contract Bid - Start (5010)]])+(7-1),1)),2)</f>
        <v>FY21</v>
      </c>
      <c r="I133" s="13" t="str">
        <f>"Q"&amp;CHOOSE(MONTH(FY20_Published367[[#This Row],[Contract Bid - Start (5010)]]),3,3,3,4,4,4,1,1,1,2,2,2)</f>
        <v>Q3</v>
      </c>
      <c r="J133" s="39">
        <v>44375.333333333336</v>
      </c>
      <c r="K133" s="35" t="str">
        <f>"FY"&amp;RIGHT(YEAR(DATE(YEAR(FY20_Published367[[#This Row],[LNTP (6010)]]),MONTH(FY20_Published367[[#This Row],[LNTP (6010)]])+(7-1),1)),2)</f>
        <v>FY21</v>
      </c>
      <c r="L133" s="13" t="str">
        <f>"Q"&amp;CHOOSE(MONTH(FY20_Published367[[#This Row],[LNTP (6010)]]),3,3,3,4,4,4,1,1,1,2,2,2)</f>
        <v>Q4</v>
      </c>
      <c r="M133" s="39" t="s">
        <v>564</v>
      </c>
      <c r="N133" s="36" t="s">
        <v>590</v>
      </c>
      <c r="O133" s="36" t="s">
        <v>567</v>
      </c>
      <c r="P133" s="36" t="s">
        <v>601</v>
      </c>
      <c r="Q133" s="81" t="e">
        <v>#N/A</v>
      </c>
    </row>
    <row r="134" spans="1:17" x14ac:dyDescent="0.2">
      <c r="A134" s="68" t="s">
        <v>345</v>
      </c>
      <c r="B134" s="28" t="s">
        <v>683</v>
      </c>
      <c r="C134" s="29" t="s">
        <v>684</v>
      </c>
      <c r="D134" s="29" t="s">
        <v>0</v>
      </c>
      <c r="E134" s="43">
        <v>252439.507387825</v>
      </c>
      <c r="F134" s="43">
        <v>419999.50718721899</v>
      </c>
      <c r="G134" s="39">
        <v>43500.333333333336</v>
      </c>
      <c r="H134" s="35" t="str">
        <f>"FY"&amp;RIGHT(YEAR(DATE(YEAR(FY20_Published367[[#This Row],[Contract Bid - Start (5010)]]),MONTH(FY20_Published367[[#This Row],[Contract Bid - Start (5010)]])+(7-1),1)),2)</f>
        <v>FY19</v>
      </c>
      <c r="I134" s="13" t="str">
        <f>"Q"&amp;CHOOSE(MONTH(FY20_Published367[[#This Row],[Contract Bid - Start (5010)]]),3,3,3,4,4,4,1,1,1,2,2,2)</f>
        <v>Q3</v>
      </c>
      <c r="J134" s="39">
        <v>43640.333333333336</v>
      </c>
      <c r="K134" s="35" t="str">
        <f>"FY"&amp;RIGHT(YEAR(DATE(YEAR(FY20_Published367[[#This Row],[LNTP (6010)]]),MONTH(FY20_Published367[[#This Row],[LNTP (6010)]])+(7-1),1)),2)</f>
        <v>FY19</v>
      </c>
      <c r="L134" s="13" t="str">
        <f>"Q"&amp;CHOOSE(MONTH(FY20_Published367[[#This Row],[LNTP (6010)]]),3,3,3,4,4,4,1,1,1,2,2,2)</f>
        <v>Q4</v>
      </c>
      <c r="M134" s="39" t="s">
        <v>563</v>
      </c>
      <c r="N134" s="36" t="s">
        <v>590</v>
      </c>
      <c r="O134" s="36" t="s">
        <v>567</v>
      </c>
      <c r="P134" s="36" t="s">
        <v>797</v>
      </c>
      <c r="Q134" s="81" t="s">
        <v>807</v>
      </c>
    </row>
    <row r="135" spans="1:17" x14ac:dyDescent="0.2">
      <c r="A135" s="68" t="s">
        <v>73</v>
      </c>
      <c r="B135" s="28" t="s">
        <v>685</v>
      </c>
      <c r="C135" s="29" t="s">
        <v>318</v>
      </c>
      <c r="D135" s="29" t="s">
        <v>0</v>
      </c>
      <c r="E135" s="43">
        <v>2909329</v>
      </c>
      <c r="F135" s="43">
        <v>4188781.9984323801</v>
      </c>
      <c r="G135" s="39">
        <v>43706.333333333336</v>
      </c>
      <c r="H135" s="35" t="str">
        <f>"FY"&amp;RIGHT(YEAR(DATE(YEAR(FY20_Published367[[#This Row],[Contract Bid - Start (5010)]]),MONTH(FY20_Published367[[#This Row],[Contract Bid - Start (5010)]])+(7-1),1)),2)</f>
        <v>FY20</v>
      </c>
      <c r="I135" s="13" t="str">
        <f>"Q"&amp;CHOOSE(MONTH(FY20_Published367[[#This Row],[Contract Bid - Start (5010)]]),3,3,3,4,4,4,1,1,1,2,2,2)</f>
        <v>Q1</v>
      </c>
      <c r="J135" s="39">
        <v>44060.333333333336</v>
      </c>
      <c r="K135" s="35" t="str">
        <f>"FY"&amp;RIGHT(YEAR(DATE(YEAR(FY20_Published367[[#This Row],[LNTP (6010)]]),MONTH(FY20_Published367[[#This Row],[LNTP (6010)]])+(7-1),1)),2)</f>
        <v>FY21</v>
      </c>
      <c r="L135" s="13" t="str">
        <f>"Q"&amp;CHOOSE(MONTH(FY20_Published367[[#This Row],[LNTP (6010)]]),3,3,3,4,4,4,1,1,1,2,2,2)</f>
        <v>Q1</v>
      </c>
      <c r="M135" s="39" t="s">
        <v>563</v>
      </c>
      <c r="N135" s="36" t="s">
        <v>590</v>
      </c>
      <c r="O135" s="36" t="s">
        <v>567</v>
      </c>
      <c r="P135" s="36" t="s">
        <v>598</v>
      </c>
      <c r="Q135" s="81" t="s">
        <v>807</v>
      </c>
    </row>
    <row r="136" spans="1:17" x14ac:dyDescent="0.2">
      <c r="A136" s="68" t="s">
        <v>489</v>
      </c>
      <c r="B136" s="28" t="s">
        <v>686</v>
      </c>
      <c r="C136" s="29" t="s">
        <v>264</v>
      </c>
      <c r="D136" s="29" t="s">
        <v>0</v>
      </c>
      <c r="E136" s="43">
        <v>123741147.975042</v>
      </c>
      <c r="F136" s="43">
        <v>159419445.640598</v>
      </c>
      <c r="G136" s="39">
        <v>44176.333333333336</v>
      </c>
      <c r="H136" s="35" t="str">
        <f>"FY"&amp;RIGHT(YEAR(DATE(YEAR(FY20_Published367[[#This Row],[Contract Bid - Start (5010)]]),MONTH(FY20_Published367[[#This Row],[Contract Bid - Start (5010)]])+(7-1),1)),2)</f>
        <v>FY21</v>
      </c>
      <c r="I136" s="13" t="str">
        <f>"Q"&amp;CHOOSE(MONTH(FY20_Published367[[#This Row],[Contract Bid - Start (5010)]]),3,3,3,4,4,4,1,1,1,2,2,2)</f>
        <v>Q2</v>
      </c>
      <c r="J136" s="39">
        <v>44370.333333333336</v>
      </c>
      <c r="K136" s="35" t="str">
        <f>"FY"&amp;RIGHT(YEAR(DATE(YEAR(FY20_Published367[[#This Row],[LNTP (6010)]]),MONTH(FY20_Published367[[#This Row],[LNTP (6010)]])+(7-1),1)),2)</f>
        <v>FY21</v>
      </c>
      <c r="L136" s="13" t="str">
        <f>"Q"&amp;CHOOSE(MONTH(FY20_Published367[[#This Row],[LNTP (6010)]]),3,3,3,4,4,4,1,1,1,2,2,2)</f>
        <v>Q4</v>
      </c>
      <c r="M136" s="39" t="s">
        <v>798</v>
      </c>
      <c r="N136" s="36" t="s">
        <v>590</v>
      </c>
      <c r="O136" s="36" t="s">
        <v>567</v>
      </c>
      <c r="P136" s="36" t="s">
        <v>575</v>
      </c>
      <c r="Q136" s="81" t="e">
        <v>#N/A</v>
      </c>
    </row>
    <row r="137" spans="1:17" x14ac:dyDescent="0.2">
      <c r="A137" s="68" t="s">
        <v>434</v>
      </c>
      <c r="B137" s="28" t="s">
        <v>687</v>
      </c>
      <c r="C137" s="29" t="s">
        <v>263</v>
      </c>
      <c r="D137" s="29" t="s">
        <v>0</v>
      </c>
      <c r="E137" s="43">
        <v>3487493</v>
      </c>
      <c r="F137" s="43">
        <v>5420517.9630022701</v>
      </c>
      <c r="G137" s="39">
        <v>44078.333333333336</v>
      </c>
      <c r="H137" s="35" t="str">
        <f>"FY"&amp;RIGHT(YEAR(DATE(YEAR(FY20_Published367[[#This Row],[Contract Bid - Start (5010)]]),MONTH(FY20_Published367[[#This Row],[Contract Bid - Start (5010)]])+(7-1),1)),2)</f>
        <v>FY21</v>
      </c>
      <c r="I137" s="13" t="str">
        <f>"Q"&amp;CHOOSE(MONTH(FY20_Published367[[#This Row],[Contract Bid - Start (5010)]]),3,3,3,4,4,4,1,1,1,2,2,2)</f>
        <v>Q1</v>
      </c>
      <c r="J137" s="39">
        <v>44243.333333333336</v>
      </c>
      <c r="K137" s="35" t="str">
        <f>"FY"&amp;RIGHT(YEAR(DATE(YEAR(FY20_Published367[[#This Row],[LNTP (6010)]]),MONTH(FY20_Published367[[#This Row],[LNTP (6010)]])+(7-1),1)),2)</f>
        <v>FY21</v>
      </c>
      <c r="L137" s="13" t="str">
        <f>"Q"&amp;CHOOSE(MONTH(FY20_Published367[[#This Row],[LNTP (6010)]]),3,3,3,4,4,4,1,1,1,2,2,2)</f>
        <v>Q3</v>
      </c>
      <c r="M137" s="39" t="s">
        <v>564</v>
      </c>
      <c r="N137" s="36" t="s">
        <v>590</v>
      </c>
      <c r="O137" s="36" t="s">
        <v>567</v>
      </c>
      <c r="P137" s="36" t="s">
        <v>578</v>
      </c>
      <c r="Q137" s="81" t="e">
        <v>#N/A</v>
      </c>
    </row>
    <row r="138" spans="1:17" x14ac:dyDescent="0.2">
      <c r="A138" s="68" t="s">
        <v>332</v>
      </c>
      <c r="B138" s="28" t="s">
        <v>688</v>
      </c>
      <c r="C138" s="29" t="s">
        <v>264</v>
      </c>
      <c r="D138" s="29" t="s">
        <v>0</v>
      </c>
      <c r="E138" s="43">
        <v>5299999.9954200899</v>
      </c>
      <c r="F138" s="43">
        <v>7393193.9909871304</v>
      </c>
      <c r="G138" s="39">
        <v>43955.333333333336</v>
      </c>
      <c r="H138" s="35" t="str">
        <f>"FY"&amp;RIGHT(YEAR(DATE(YEAR(FY20_Published367[[#This Row],[Contract Bid - Start (5010)]]),MONTH(FY20_Published367[[#This Row],[Contract Bid - Start (5010)]])+(7-1),1)),2)</f>
        <v>FY20</v>
      </c>
      <c r="I138" s="13" t="str">
        <f>"Q"&amp;CHOOSE(MONTH(FY20_Published367[[#This Row],[Contract Bid - Start (5010)]]),3,3,3,4,4,4,1,1,1,2,2,2)</f>
        <v>Q4</v>
      </c>
      <c r="J138" s="39">
        <v>44109.333333333336</v>
      </c>
      <c r="K138" s="35" t="str">
        <f>"FY"&amp;RIGHT(YEAR(DATE(YEAR(FY20_Published367[[#This Row],[LNTP (6010)]]),MONTH(FY20_Published367[[#This Row],[LNTP (6010)]])+(7-1),1)),2)</f>
        <v>FY21</v>
      </c>
      <c r="L138" s="13" t="str">
        <f>"Q"&amp;CHOOSE(MONTH(FY20_Published367[[#This Row],[LNTP (6010)]]),3,3,3,4,4,4,1,1,1,2,2,2)</f>
        <v>Q2</v>
      </c>
      <c r="M138" s="39" t="s">
        <v>564</v>
      </c>
      <c r="N138" s="36" t="s">
        <v>590</v>
      </c>
      <c r="O138" s="36" t="s">
        <v>567</v>
      </c>
      <c r="P138" s="36" t="s">
        <v>578</v>
      </c>
      <c r="Q138" s="81" t="s">
        <v>807</v>
      </c>
    </row>
    <row r="139" spans="1:17" x14ac:dyDescent="0.2">
      <c r="A139" s="68" t="s">
        <v>480</v>
      </c>
      <c r="B139" s="28" t="s">
        <v>689</v>
      </c>
      <c r="C139" s="29" t="s">
        <v>262</v>
      </c>
      <c r="D139" s="29" t="s">
        <v>0</v>
      </c>
      <c r="E139" s="43">
        <v>4265781.8225434702</v>
      </c>
      <c r="F139" s="43">
        <v>8182960.7953506904</v>
      </c>
      <c r="G139" s="39">
        <v>44069.333333333336</v>
      </c>
      <c r="H139" s="35" t="str">
        <f>"FY"&amp;RIGHT(YEAR(DATE(YEAR(FY20_Published367[[#This Row],[Contract Bid - Start (5010)]]),MONTH(FY20_Published367[[#This Row],[Contract Bid - Start (5010)]])+(7-1),1)),2)</f>
        <v>FY21</v>
      </c>
      <c r="I139" s="13" t="str">
        <f>"Q"&amp;CHOOSE(MONTH(FY20_Published367[[#This Row],[Contract Bid - Start (5010)]]),3,3,3,4,4,4,1,1,1,2,2,2)</f>
        <v>Q1</v>
      </c>
      <c r="J139" s="39">
        <v>44264.333333333336</v>
      </c>
      <c r="K139" s="35" t="str">
        <f>"FY"&amp;RIGHT(YEAR(DATE(YEAR(FY20_Published367[[#This Row],[LNTP (6010)]]),MONTH(FY20_Published367[[#This Row],[LNTP (6010)]])+(7-1),1)),2)</f>
        <v>FY21</v>
      </c>
      <c r="L139" s="13" t="str">
        <f>"Q"&amp;CHOOSE(MONTH(FY20_Published367[[#This Row],[LNTP (6010)]]),3,3,3,4,4,4,1,1,1,2,2,2)</f>
        <v>Q3</v>
      </c>
      <c r="M139" s="39" t="s">
        <v>564</v>
      </c>
      <c r="N139" s="36" t="s">
        <v>590</v>
      </c>
      <c r="O139" s="36" t="s">
        <v>567</v>
      </c>
      <c r="P139" s="36" t="s">
        <v>578</v>
      </c>
      <c r="Q139" s="81" t="s">
        <v>807</v>
      </c>
    </row>
    <row r="140" spans="1:17" x14ac:dyDescent="0.2">
      <c r="A140" s="68" t="s">
        <v>338</v>
      </c>
      <c r="B140" s="28" t="s">
        <v>690</v>
      </c>
      <c r="C140" s="29" t="s">
        <v>262</v>
      </c>
      <c r="D140" s="29" t="s">
        <v>0</v>
      </c>
      <c r="E140" s="43">
        <v>754000</v>
      </c>
      <c r="F140" s="43">
        <v>1271199.9999845501</v>
      </c>
      <c r="G140" s="39">
        <v>43999.333333333336</v>
      </c>
      <c r="H140" s="35" t="str">
        <f>"FY"&amp;RIGHT(YEAR(DATE(YEAR(FY20_Published367[[#This Row],[Contract Bid - Start (5010)]]),MONTH(FY20_Published367[[#This Row],[Contract Bid - Start (5010)]])+(7-1),1)),2)</f>
        <v>FY20</v>
      </c>
      <c r="I140" s="13" t="str">
        <f>"Q"&amp;CHOOSE(MONTH(FY20_Published367[[#This Row],[Contract Bid - Start (5010)]]),3,3,3,4,4,4,1,1,1,2,2,2)</f>
        <v>Q4</v>
      </c>
      <c r="J140" s="39">
        <v>44187.333333333336</v>
      </c>
      <c r="K140" s="35" t="str">
        <f>"FY"&amp;RIGHT(YEAR(DATE(YEAR(FY20_Published367[[#This Row],[LNTP (6010)]]),MONTH(FY20_Published367[[#This Row],[LNTP (6010)]])+(7-1),1)),2)</f>
        <v>FY21</v>
      </c>
      <c r="L140" s="13" t="str">
        <f>"Q"&amp;CHOOSE(MONTH(FY20_Published367[[#This Row],[LNTP (6010)]]),3,3,3,4,4,4,1,1,1,2,2,2)</f>
        <v>Q2</v>
      </c>
      <c r="M140" s="39" t="s">
        <v>564</v>
      </c>
      <c r="N140" s="36" t="s">
        <v>590</v>
      </c>
      <c r="O140" s="36" t="s">
        <v>567</v>
      </c>
      <c r="P140" s="36" t="s">
        <v>578</v>
      </c>
      <c r="Q140" s="81" t="s">
        <v>807</v>
      </c>
    </row>
    <row r="141" spans="1:17" x14ac:dyDescent="0.2">
      <c r="A141" s="68" t="s">
        <v>280</v>
      </c>
      <c r="B141" s="28" t="s">
        <v>691</v>
      </c>
      <c r="C141" s="57" t="s">
        <v>262</v>
      </c>
      <c r="D141" s="57" t="s">
        <v>0</v>
      </c>
      <c r="E141" s="43">
        <v>2025000</v>
      </c>
      <c r="F141" s="43">
        <v>2999999.99942475</v>
      </c>
      <c r="G141" s="59">
        <v>43880.333333333336</v>
      </c>
      <c r="H141" s="35" t="str">
        <f>"FY"&amp;RIGHT(YEAR(DATE(YEAR(FY20_Published367[[#This Row],[Contract Bid - Start (5010)]]),MONTH(FY20_Published367[[#This Row],[Contract Bid - Start (5010)]])+(7-1),1)),2)</f>
        <v>FY20</v>
      </c>
      <c r="I141" s="61" t="str">
        <f>"Q"&amp;CHOOSE(MONTH(FY20_Published367[[#This Row],[Contract Bid - Start (5010)]]),3,3,3,4,4,4,1,1,1,2,2,2)</f>
        <v>Q3</v>
      </c>
      <c r="J141" s="59">
        <v>44069.333333333336</v>
      </c>
      <c r="K141" s="35" t="str">
        <f>"FY"&amp;RIGHT(YEAR(DATE(YEAR(FY20_Published367[[#This Row],[LNTP (6010)]]),MONTH(FY20_Published367[[#This Row],[LNTP (6010)]])+(7-1),1)),2)</f>
        <v>FY21</v>
      </c>
      <c r="L141" s="61" t="str">
        <f>"Q"&amp;CHOOSE(MONTH(FY20_Published367[[#This Row],[LNTP (6010)]]),3,3,3,4,4,4,1,1,1,2,2,2)</f>
        <v>Q1</v>
      </c>
      <c r="M141" s="39" t="s">
        <v>564</v>
      </c>
      <c r="N141" s="36" t="s">
        <v>590</v>
      </c>
      <c r="O141" s="36" t="s">
        <v>567</v>
      </c>
      <c r="P141" s="36" t="s">
        <v>578</v>
      </c>
      <c r="Q141" s="81" t="s">
        <v>807</v>
      </c>
    </row>
    <row r="142" spans="1:17" x14ac:dyDescent="0.2">
      <c r="A142" s="68" t="s">
        <v>98</v>
      </c>
      <c r="B142" s="28" t="s">
        <v>692</v>
      </c>
      <c r="C142" s="57" t="s">
        <v>264</v>
      </c>
      <c r="D142" s="57" t="s">
        <v>0</v>
      </c>
      <c r="E142" s="43">
        <v>22286634.007114999</v>
      </c>
      <c r="F142" s="43">
        <v>29568478.003278598</v>
      </c>
      <c r="G142" s="59">
        <v>44092.333333333336</v>
      </c>
      <c r="H142" s="35" t="str">
        <f>"FY"&amp;RIGHT(YEAR(DATE(YEAR(FY20_Published367[[#This Row],[Contract Bid - Start (5010)]]),MONTH(FY20_Published367[[#This Row],[Contract Bid - Start (5010)]])+(7-1),1)),2)</f>
        <v>FY21</v>
      </c>
      <c r="I142" s="61" t="str">
        <f>"Q"&amp;CHOOSE(MONTH(FY20_Published367[[#This Row],[Contract Bid - Start (5010)]]),3,3,3,4,4,4,1,1,1,2,2,2)</f>
        <v>Q1</v>
      </c>
      <c r="J142" s="59">
        <v>44351.333333333336</v>
      </c>
      <c r="K142" s="35" t="str">
        <f>"FY"&amp;RIGHT(YEAR(DATE(YEAR(FY20_Published367[[#This Row],[LNTP (6010)]]),MONTH(FY20_Published367[[#This Row],[LNTP (6010)]])+(7-1),1)),2)</f>
        <v>FY21</v>
      </c>
      <c r="L142" s="61" t="str">
        <f>"Q"&amp;CHOOSE(MONTH(FY20_Published367[[#This Row],[LNTP (6010)]]),3,3,3,4,4,4,1,1,1,2,2,2)</f>
        <v>Q4</v>
      </c>
      <c r="M142" s="39" t="s">
        <v>564</v>
      </c>
      <c r="N142" s="36" t="s">
        <v>590</v>
      </c>
      <c r="O142" s="36" t="s">
        <v>567</v>
      </c>
      <c r="P142" s="36" t="s">
        <v>578</v>
      </c>
      <c r="Q142" s="81" t="s">
        <v>807</v>
      </c>
    </row>
    <row r="143" spans="1:17" x14ac:dyDescent="0.2">
      <c r="A143" s="68" t="s">
        <v>415</v>
      </c>
      <c r="B143" s="28" t="s">
        <v>693</v>
      </c>
      <c r="C143" s="29" t="s">
        <v>264</v>
      </c>
      <c r="D143" s="29" t="s">
        <v>0</v>
      </c>
      <c r="E143" s="43">
        <v>8535299.9967669304</v>
      </c>
      <c r="F143" s="43">
        <v>11045699.996766901</v>
      </c>
      <c r="G143" s="39">
        <v>44186.333333333336</v>
      </c>
      <c r="H143" s="35" t="str">
        <f>"FY"&amp;RIGHT(YEAR(DATE(YEAR(FY20_Published367[[#This Row],[Contract Bid - Start (5010)]]),MONTH(FY20_Published367[[#This Row],[Contract Bid - Start (5010)]])+(7-1),1)),2)</f>
        <v>FY21</v>
      </c>
      <c r="I143" s="13" t="str">
        <f>"Q"&amp;CHOOSE(MONTH(FY20_Published367[[#This Row],[Contract Bid - Start (5010)]]),3,3,3,4,4,4,1,1,1,2,2,2)</f>
        <v>Q2</v>
      </c>
      <c r="J143" s="39">
        <v>44365.333333333336</v>
      </c>
      <c r="K143" s="35" t="str">
        <f>"FY"&amp;RIGHT(YEAR(DATE(YEAR(FY20_Published367[[#This Row],[LNTP (6010)]]),MONTH(FY20_Published367[[#This Row],[LNTP (6010)]])+(7-1),1)),2)</f>
        <v>FY21</v>
      </c>
      <c r="L143" s="13" t="str">
        <f>"Q"&amp;CHOOSE(MONTH(FY20_Published367[[#This Row],[LNTP (6010)]]),3,3,3,4,4,4,1,1,1,2,2,2)</f>
        <v>Q4</v>
      </c>
      <c r="M143" s="39" t="s">
        <v>564</v>
      </c>
      <c r="N143" s="36" t="s">
        <v>590</v>
      </c>
      <c r="O143" s="36" t="s">
        <v>567</v>
      </c>
      <c r="P143" s="36" t="s">
        <v>578</v>
      </c>
      <c r="Q143" s="81" t="e">
        <v>#N/A</v>
      </c>
    </row>
    <row r="144" spans="1:17" x14ac:dyDescent="0.2">
      <c r="A144" s="68" t="s">
        <v>414</v>
      </c>
      <c r="B144" s="28" t="s">
        <v>694</v>
      </c>
      <c r="C144" s="29" t="s">
        <v>263</v>
      </c>
      <c r="D144" s="29" t="s">
        <v>0</v>
      </c>
      <c r="E144" s="43">
        <v>181799.999931136</v>
      </c>
      <c r="F144" s="43">
        <v>241699.999931136</v>
      </c>
      <c r="G144" s="39">
        <v>44186.333333333336</v>
      </c>
      <c r="H144" s="35" t="str">
        <f>"FY"&amp;RIGHT(YEAR(DATE(YEAR(FY20_Published367[[#This Row],[Contract Bid - Start (5010)]]),MONTH(FY20_Published367[[#This Row],[Contract Bid - Start (5010)]])+(7-1),1)),2)</f>
        <v>FY21</v>
      </c>
      <c r="I144" s="13" t="str">
        <f>"Q"&amp;CHOOSE(MONTH(FY20_Published367[[#This Row],[Contract Bid - Start (5010)]]),3,3,3,4,4,4,1,1,1,2,2,2)</f>
        <v>Q2</v>
      </c>
      <c r="J144" s="39">
        <v>44365.333333333336</v>
      </c>
      <c r="K144" s="35" t="str">
        <f>"FY"&amp;RIGHT(YEAR(DATE(YEAR(FY20_Published367[[#This Row],[LNTP (6010)]]),MONTH(FY20_Published367[[#This Row],[LNTP (6010)]])+(7-1),1)),2)</f>
        <v>FY21</v>
      </c>
      <c r="L144" s="13" t="str">
        <f>"Q"&amp;CHOOSE(MONTH(FY20_Published367[[#This Row],[LNTP (6010)]]),3,3,3,4,4,4,1,1,1,2,2,2)</f>
        <v>Q4</v>
      </c>
      <c r="M144" s="39" t="s">
        <v>564</v>
      </c>
      <c r="N144" s="36" t="s">
        <v>590</v>
      </c>
      <c r="O144" s="36" t="s">
        <v>567</v>
      </c>
      <c r="P144" s="36" t="s">
        <v>578</v>
      </c>
      <c r="Q144" s="81" t="e">
        <v>#N/A</v>
      </c>
    </row>
    <row r="145" spans="1:17" x14ac:dyDescent="0.2">
      <c r="A145" s="68" t="s">
        <v>498</v>
      </c>
      <c r="B145" s="28" t="s">
        <v>695</v>
      </c>
      <c r="C145" s="29" t="s">
        <v>263</v>
      </c>
      <c r="D145" s="29" t="s">
        <v>0</v>
      </c>
      <c r="E145" s="43">
        <v>5137000</v>
      </c>
      <c r="F145" s="43">
        <v>6788299.9988815496</v>
      </c>
      <c r="G145" s="39">
        <v>44209.333333333336</v>
      </c>
      <c r="H145" s="35" t="str">
        <f>"FY"&amp;RIGHT(YEAR(DATE(YEAR(FY20_Published367[[#This Row],[Contract Bid - Start (5010)]]),MONTH(FY20_Published367[[#This Row],[Contract Bid - Start (5010)]])+(7-1),1)),2)</f>
        <v>FY21</v>
      </c>
      <c r="I145" s="13" t="str">
        <f>"Q"&amp;CHOOSE(MONTH(FY20_Published367[[#This Row],[Contract Bid - Start (5010)]]),3,3,3,4,4,4,1,1,1,2,2,2)</f>
        <v>Q3</v>
      </c>
      <c r="J145" s="39">
        <v>44356.333333333336</v>
      </c>
      <c r="K145" s="35" t="str">
        <f>"FY"&amp;RIGHT(YEAR(DATE(YEAR(FY20_Published367[[#This Row],[LNTP (6010)]]),MONTH(FY20_Published367[[#This Row],[LNTP (6010)]])+(7-1),1)),2)</f>
        <v>FY21</v>
      </c>
      <c r="L145" s="13" t="str">
        <f>"Q"&amp;CHOOSE(MONTH(FY20_Published367[[#This Row],[LNTP (6010)]]),3,3,3,4,4,4,1,1,1,2,2,2)</f>
        <v>Q4</v>
      </c>
      <c r="M145" s="39" t="s">
        <v>564</v>
      </c>
      <c r="N145" s="36" t="s">
        <v>590</v>
      </c>
      <c r="O145" s="36" t="s">
        <v>567</v>
      </c>
      <c r="P145" s="36" t="s">
        <v>578</v>
      </c>
      <c r="Q145" s="81" t="e">
        <v>#N/A</v>
      </c>
    </row>
    <row r="146" spans="1:17" x14ac:dyDescent="0.2">
      <c r="A146" s="68" t="s">
        <v>464</v>
      </c>
      <c r="B146" s="28" t="s">
        <v>696</v>
      </c>
      <c r="C146" s="29" t="s">
        <v>697</v>
      </c>
      <c r="D146" s="29" t="s">
        <v>698</v>
      </c>
      <c r="E146" s="43">
        <v>10972000</v>
      </c>
      <c r="F146" s="43">
        <v>13890956.999895399</v>
      </c>
      <c r="G146" s="39">
        <v>43636.333333333336</v>
      </c>
      <c r="H146" s="35" t="str">
        <f>"FY"&amp;RIGHT(YEAR(DATE(YEAR(FY20_Published367[[#This Row],[Contract Bid - Start (5010)]]),MONTH(FY20_Published367[[#This Row],[Contract Bid - Start (5010)]])+(7-1),1)),2)</f>
        <v>FY19</v>
      </c>
      <c r="I146" s="13" t="str">
        <f>"Q"&amp;CHOOSE(MONTH(FY20_Published367[[#This Row],[Contract Bid - Start (5010)]]),3,3,3,4,4,4,1,1,1,2,2,2)</f>
        <v>Q4</v>
      </c>
      <c r="J146" s="39">
        <v>44225.333333333336</v>
      </c>
      <c r="K146" s="35" t="str">
        <f>"FY"&amp;RIGHT(YEAR(DATE(YEAR(FY20_Published367[[#This Row],[LNTP (6010)]]),MONTH(FY20_Published367[[#This Row],[LNTP (6010)]])+(7-1),1)),2)</f>
        <v>FY21</v>
      </c>
      <c r="L146" s="13" t="str">
        <f>"Q"&amp;CHOOSE(MONTH(FY20_Published367[[#This Row],[LNTP (6010)]]),3,3,3,4,4,4,1,1,1,2,2,2)</f>
        <v>Q3</v>
      </c>
      <c r="M146" s="39" t="s">
        <v>563</v>
      </c>
      <c r="N146" s="36" t="s">
        <v>590</v>
      </c>
      <c r="O146" s="36" t="s">
        <v>567</v>
      </c>
      <c r="P146" s="36" t="s">
        <v>797</v>
      </c>
      <c r="Q146" s="81" t="s">
        <v>807</v>
      </c>
    </row>
    <row r="147" spans="1:17" x14ac:dyDescent="0.2">
      <c r="A147" s="68" t="s">
        <v>433</v>
      </c>
      <c r="B147" s="28" t="s">
        <v>699</v>
      </c>
      <c r="C147" s="29" t="s">
        <v>664</v>
      </c>
      <c r="D147" s="29" t="s">
        <v>698</v>
      </c>
      <c r="E147" s="43">
        <v>1204000</v>
      </c>
      <c r="F147" s="43">
        <v>1877999.9656</v>
      </c>
      <c r="G147" s="39">
        <v>43550.333333333336</v>
      </c>
      <c r="H147" s="35" t="str">
        <f>"FY"&amp;RIGHT(YEAR(DATE(YEAR(FY20_Published367[[#This Row],[Contract Bid - Start (5010)]]),MONTH(FY20_Published367[[#This Row],[Contract Bid - Start (5010)]])+(7-1),1)),2)</f>
        <v>FY19</v>
      </c>
      <c r="I147" s="13" t="str">
        <f>"Q"&amp;CHOOSE(MONTH(FY20_Published367[[#This Row],[Contract Bid - Start (5010)]]),3,3,3,4,4,4,1,1,1,2,2,2)</f>
        <v>Q3</v>
      </c>
      <c r="J147" s="39">
        <v>44104.333333333336</v>
      </c>
      <c r="K147" s="35" t="str">
        <f>"FY"&amp;RIGHT(YEAR(DATE(YEAR(FY20_Published367[[#This Row],[LNTP (6010)]]),MONTH(FY20_Published367[[#This Row],[LNTP (6010)]])+(7-1),1)),2)</f>
        <v>FY21</v>
      </c>
      <c r="L147" s="13" t="str">
        <f>"Q"&amp;CHOOSE(MONTH(FY20_Published367[[#This Row],[LNTP (6010)]]),3,3,3,4,4,4,1,1,1,2,2,2)</f>
        <v>Q1</v>
      </c>
      <c r="M147" s="39" t="s">
        <v>795</v>
      </c>
      <c r="N147" s="36" t="s">
        <v>590</v>
      </c>
      <c r="O147" s="36" t="s">
        <v>567</v>
      </c>
      <c r="P147" s="36" t="s">
        <v>656</v>
      </c>
      <c r="Q147" s="81" t="s">
        <v>807</v>
      </c>
    </row>
    <row r="148" spans="1:17" x14ac:dyDescent="0.2">
      <c r="A148" s="68" t="s">
        <v>288</v>
      </c>
      <c r="B148" s="28" t="s">
        <v>700</v>
      </c>
      <c r="C148" s="29" t="s">
        <v>318</v>
      </c>
      <c r="D148" s="29" t="s">
        <v>240</v>
      </c>
      <c r="E148" s="43">
        <v>455000</v>
      </c>
      <c r="F148" s="43">
        <v>786999.99977220094</v>
      </c>
      <c r="G148" s="39">
        <v>43927.333333333336</v>
      </c>
      <c r="H148" s="35" t="str">
        <f>"FY"&amp;RIGHT(YEAR(DATE(YEAR(FY20_Published367[[#This Row],[Contract Bid - Start (5010)]]),MONTH(FY20_Published367[[#This Row],[Contract Bid - Start (5010)]])+(7-1),1)),2)</f>
        <v>FY20</v>
      </c>
      <c r="I148" s="13" t="str">
        <f>"Q"&amp;CHOOSE(MONTH(FY20_Published367[[#This Row],[Contract Bid - Start (5010)]]),3,3,3,4,4,4,1,1,1,2,2,2)</f>
        <v>Q4</v>
      </c>
      <c r="J148" s="39">
        <v>44043.333333333336</v>
      </c>
      <c r="K148" s="35" t="str">
        <f>"FY"&amp;RIGHT(YEAR(DATE(YEAR(FY20_Published367[[#This Row],[LNTP (6010)]]),MONTH(FY20_Published367[[#This Row],[LNTP (6010)]])+(7-1),1)),2)</f>
        <v>FY21</v>
      </c>
      <c r="L148" s="13" t="str">
        <f>"Q"&amp;CHOOSE(MONTH(FY20_Published367[[#This Row],[LNTP (6010)]]),3,3,3,4,4,4,1,1,1,2,2,2)</f>
        <v>Q1</v>
      </c>
      <c r="M148" s="39" t="s">
        <v>795</v>
      </c>
      <c r="N148" s="36" t="s">
        <v>590</v>
      </c>
      <c r="O148" s="36" t="s">
        <v>567</v>
      </c>
      <c r="P148" s="36" t="s">
        <v>656</v>
      </c>
      <c r="Q148" s="81" t="s">
        <v>807</v>
      </c>
    </row>
    <row r="149" spans="1:17" x14ac:dyDescent="0.2">
      <c r="A149" s="68" t="s">
        <v>63</v>
      </c>
      <c r="B149" s="28" t="s">
        <v>701</v>
      </c>
      <c r="C149" s="29" t="s">
        <v>318</v>
      </c>
      <c r="D149" s="29" t="s">
        <v>0</v>
      </c>
      <c r="E149" s="43">
        <v>1867999.9997877299</v>
      </c>
      <c r="F149" s="43">
        <v>2790999.99931884</v>
      </c>
      <c r="G149" s="39">
        <v>44012.333333333336</v>
      </c>
      <c r="H149" s="35" t="str">
        <f>"FY"&amp;RIGHT(YEAR(DATE(YEAR(FY20_Published367[[#This Row],[Contract Bid - Start (5010)]]),MONTH(FY20_Published367[[#This Row],[Contract Bid - Start (5010)]])+(7-1),1)),2)</f>
        <v>FY20</v>
      </c>
      <c r="I149" s="13" t="str">
        <f>"Q"&amp;CHOOSE(MONTH(FY20_Published367[[#This Row],[Contract Bid - Start (5010)]]),3,3,3,4,4,4,1,1,1,2,2,2)</f>
        <v>Q4</v>
      </c>
      <c r="J149" s="39">
        <v>44105.333333333336</v>
      </c>
      <c r="K149" s="35" t="str">
        <f>"FY"&amp;RIGHT(YEAR(DATE(YEAR(FY20_Published367[[#This Row],[LNTP (6010)]]),MONTH(FY20_Published367[[#This Row],[LNTP (6010)]])+(7-1),1)),2)</f>
        <v>FY21</v>
      </c>
      <c r="L149" s="13" t="str">
        <f>"Q"&amp;CHOOSE(MONTH(FY20_Published367[[#This Row],[LNTP (6010)]]),3,3,3,4,4,4,1,1,1,2,2,2)</f>
        <v>Q2</v>
      </c>
      <c r="M149" s="39" t="s">
        <v>795</v>
      </c>
      <c r="N149" s="36" t="s">
        <v>590</v>
      </c>
      <c r="O149" s="36" t="s">
        <v>567</v>
      </c>
      <c r="P149" s="36" t="s">
        <v>656</v>
      </c>
      <c r="Q149" s="81" t="s">
        <v>807</v>
      </c>
    </row>
    <row r="150" spans="1:17" x14ac:dyDescent="0.2">
      <c r="A150" s="68" t="s">
        <v>347</v>
      </c>
      <c r="B150" s="28" t="s">
        <v>702</v>
      </c>
      <c r="C150" s="29" t="s">
        <v>318</v>
      </c>
      <c r="D150" s="29" t="s">
        <v>0</v>
      </c>
      <c r="E150" s="43">
        <v>1921999.99978159</v>
      </c>
      <c r="F150" s="43">
        <v>2869999.9993002</v>
      </c>
      <c r="G150" s="39">
        <v>44027.333333333336</v>
      </c>
      <c r="H150" s="35" t="str">
        <f>"FY"&amp;RIGHT(YEAR(DATE(YEAR(FY20_Published367[[#This Row],[Contract Bid - Start (5010)]]),MONTH(FY20_Published367[[#This Row],[Contract Bid - Start (5010)]])+(7-1),1)),2)</f>
        <v>FY21</v>
      </c>
      <c r="I150" s="13" t="str">
        <f>"Q"&amp;CHOOSE(MONTH(FY20_Published367[[#This Row],[Contract Bid - Start (5010)]]),3,3,3,4,4,4,1,1,1,2,2,2)</f>
        <v>Q1</v>
      </c>
      <c r="J150" s="39">
        <v>44137.333333333336</v>
      </c>
      <c r="K150" s="35" t="str">
        <f>"FY"&amp;RIGHT(YEAR(DATE(YEAR(FY20_Published367[[#This Row],[LNTP (6010)]]),MONTH(FY20_Published367[[#This Row],[LNTP (6010)]])+(7-1),1)),2)</f>
        <v>FY21</v>
      </c>
      <c r="L150" s="13" t="str">
        <f>"Q"&amp;CHOOSE(MONTH(FY20_Published367[[#This Row],[LNTP (6010)]]),3,3,3,4,4,4,1,1,1,2,2,2)</f>
        <v>Q2</v>
      </c>
      <c r="M150" s="39" t="s">
        <v>795</v>
      </c>
      <c r="N150" s="36" t="s">
        <v>590</v>
      </c>
      <c r="O150" s="36" t="s">
        <v>567</v>
      </c>
      <c r="P150" s="36" t="s">
        <v>656</v>
      </c>
      <c r="Q150" s="81" t="s">
        <v>807</v>
      </c>
    </row>
    <row r="151" spans="1:17" x14ac:dyDescent="0.2">
      <c r="A151" s="68" t="s">
        <v>4</v>
      </c>
      <c r="B151" s="28" t="s">
        <v>636</v>
      </c>
      <c r="C151" s="29" t="s">
        <v>266</v>
      </c>
      <c r="D151" s="29" t="s">
        <v>0</v>
      </c>
      <c r="E151" s="43">
        <v>4756087</v>
      </c>
      <c r="F151" s="43">
        <v>5500000</v>
      </c>
      <c r="G151" s="39">
        <v>43712.333333333336</v>
      </c>
      <c r="H151" s="35" t="str">
        <f>"FY"&amp;RIGHT(YEAR(DATE(YEAR(FY20_Published367[[#This Row],[Contract Bid - Start (5010)]]),MONTH(FY20_Published367[[#This Row],[Contract Bid - Start (5010)]])+(7-1),1)),2)</f>
        <v>FY20</v>
      </c>
      <c r="I151" s="13" t="str">
        <f>"Q"&amp;CHOOSE(MONTH(FY20_Published367[[#This Row],[Contract Bid - Start (5010)]]),3,3,3,4,4,4,1,1,1,2,2,2)</f>
        <v>Q1</v>
      </c>
      <c r="J151" s="39">
        <v>44204.704861111109</v>
      </c>
      <c r="K151" s="35" t="str">
        <f>"FY"&amp;RIGHT(YEAR(DATE(YEAR(FY20_Published367[[#This Row],[LNTP (6010)]]),MONTH(FY20_Published367[[#This Row],[LNTP (6010)]])+(7-1),1)),2)</f>
        <v>FY21</v>
      </c>
      <c r="L151" s="13" t="str">
        <f>"Q"&amp;CHOOSE(MONTH(FY20_Published367[[#This Row],[LNTP (6010)]]),3,3,3,4,4,4,1,1,1,2,2,2)</f>
        <v>Q3</v>
      </c>
      <c r="M151" s="39" t="s">
        <v>565</v>
      </c>
      <c r="N151" s="36" t="s">
        <v>590</v>
      </c>
      <c r="O151" s="36" t="s">
        <v>567</v>
      </c>
      <c r="P151" s="36" t="s">
        <v>576</v>
      </c>
      <c r="Q151" s="81" t="s">
        <v>805</v>
      </c>
    </row>
    <row r="152" spans="1:17" x14ac:dyDescent="0.2">
      <c r="A152" s="68" t="s">
        <v>425</v>
      </c>
      <c r="B152" s="28" t="s">
        <v>703</v>
      </c>
      <c r="C152" s="29" t="s">
        <v>318</v>
      </c>
      <c r="D152" s="29" t="s">
        <v>240</v>
      </c>
      <c r="E152" s="43">
        <v>61999.9999112273</v>
      </c>
      <c r="F152" s="43">
        <v>128999.999863002</v>
      </c>
      <c r="G152" s="39">
        <v>44200.333333333336</v>
      </c>
      <c r="H152" s="35" t="str">
        <f>"FY"&amp;RIGHT(YEAR(DATE(YEAR(FY20_Published367[[#This Row],[Contract Bid - Start (5010)]]),MONTH(FY20_Published367[[#This Row],[Contract Bid - Start (5010)]])+(7-1),1)),2)</f>
        <v>FY21</v>
      </c>
      <c r="I152" s="13" t="str">
        <f>"Q"&amp;CHOOSE(MONTH(FY20_Published367[[#This Row],[Contract Bid - Start (5010)]]),3,3,3,4,4,4,1,1,1,2,2,2)</f>
        <v>Q3</v>
      </c>
      <c r="J152" s="39">
        <v>44319.333333333336</v>
      </c>
      <c r="K152" s="35" t="str">
        <f>"FY"&amp;RIGHT(YEAR(DATE(YEAR(FY20_Published367[[#This Row],[LNTP (6010)]]),MONTH(FY20_Published367[[#This Row],[LNTP (6010)]])+(7-1),1)),2)</f>
        <v>FY21</v>
      </c>
      <c r="L152" s="13" t="str">
        <f>"Q"&amp;CHOOSE(MONTH(FY20_Published367[[#This Row],[LNTP (6010)]]),3,3,3,4,4,4,1,1,1,2,2,2)</f>
        <v>Q4</v>
      </c>
      <c r="M152" s="39" t="s">
        <v>563</v>
      </c>
      <c r="N152" s="36" t="s">
        <v>590</v>
      </c>
      <c r="O152" s="36" t="s">
        <v>567</v>
      </c>
      <c r="P152" s="36" t="s">
        <v>655</v>
      </c>
      <c r="Q152" s="81" t="e">
        <v>#N/A</v>
      </c>
    </row>
    <row r="153" spans="1:17" x14ac:dyDescent="0.2">
      <c r="A153" s="68" t="s">
        <v>90</v>
      </c>
      <c r="B153" s="28" t="s">
        <v>704</v>
      </c>
      <c r="C153" s="29" t="s">
        <v>318</v>
      </c>
      <c r="D153" s="29" t="s">
        <v>0</v>
      </c>
      <c r="E153" s="43">
        <v>366699.99979164801</v>
      </c>
      <c r="F153" s="43">
        <v>619999.99961714796</v>
      </c>
      <c r="G153" s="39">
        <v>43895.333333333336</v>
      </c>
      <c r="H153" s="35" t="str">
        <f>"FY"&amp;RIGHT(YEAR(DATE(YEAR(FY20_Published367[[#This Row],[Contract Bid - Start (5010)]]),MONTH(FY20_Published367[[#This Row],[Contract Bid - Start (5010)]])+(7-1),1)),2)</f>
        <v>FY20</v>
      </c>
      <c r="I153" s="13" t="str">
        <f>"Q"&amp;CHOOSE(MONTH(FY20_Published367[[#This Row],[Contract Bid - Start (5010)]]),3,3,3,4,4,4,1,1,1,2,2,2)</f>
        <v>Q3</v>
      </c>
      <c r="J153" s="39">
        <v>44071.333333333336</v>
      </c>
      <c r="K153" s="35" t="str">
        <f>"FY"&amp;RIGHT(YEAR(DATE(YEAR(FY20_Published367[[#This Row],[LNTP (6010)]]),MONTH(FY20_Published367[[#This Row],[LNTP (6010)]])+(7-1),1)),2)</f>
        <v>FY21</v>
      </c>
      <c r="L153" s="13" t="str">
        <f>"Q"&amp;CHOOSE(MONTH(FY20_Published367[[#This Row],[LNTP (6010)]]),3,3,3,4,4,4,1,1,1,2,2,2)</f>
        <v>Q1</v>
      </c>
      <c r="M153" s="39" t="s">
        <v>563</v>
      </c>
      <c r="N153" s="36" t="s">
        <v>590</v>
      </c>
      <c r="O153" s="36" t="s">
        <v>567</v>
      </c>
      <c r="P153" s="36" t="s">
        <v>597</v>
      </c>
      <c r="Q153" s="81" t="s">
        <v>807</v>
      </c>
    </row>
    <row r="154" spans="1:17" x14ac:dyDescent="0.2">
      <c r="A154" s="66" t="s">
        <v>471</v>
      </c>
      <c r="B154" s="28" t="s">
        <v>705</v>
      </c>
      <c r="C154" s="29" t="s">
        <v>266</v>
      </c>
      <c r="D154" s="29" t="s">
        <v>0</v>
      </c>
      <c r="E154" s="43">
        <v>676000</v>
      </c>
      <c r="F154" s="43">
        <v>1192999.9996625001</v>
      </c>
      <c r="G154" s="39">
        <v>44166.333333333336</v>
      </c>
      <c r="H154" s="35" t="str">
        <f>"FY"&amp;RIGHT(YEAR(DATE(YEAR(FY20_Published367[[#This Row],[Contract Bid - Start (5010)]]),MONTH(FY20_Published367[[#This Row],[Contract Bid - Start (5010)]])+(7-1),1)),2)</f>
        <v>FY21</v>
      </c>
      <c r="I154" s="13" t="str">
        <f>"Q"&amp;CHOOSE(MONTH(FY20_Published367[[#This Row],[Contract Bid - Start (5010)]]),3,3,3,4,4,4,1,1,1,2,2,2)</f>
        <v>Q2</v>
      </c>
      <c r="J154" s="39">
        <v>44348.333333333336</v>
      </c>
      <c r="K154" s="35" t="str">
        <f>"FY"&amp;RIGHT(YEAR(DATE(YEAR(FY20_Published367[[#This Row],[LNTP (6010)]]),MONTH(FY20_Published367[[#This Row],[LNTP (6010)]])+(7-1),1)),2)</f>
        <v>FY21</v>
      </c>
      <c r="L154" s="13" t="str">
        <f>"Q"&amp;CHOOSE(MONTH(FY20_Published367[[#This Row],[LNTP (6010)]]),3,3,3,4,4,4,1,1,1,2,2,2)</f>
        <v>Q4</v>
      </c>
      <c r="M154" s="39" t="s">
        <v>564</v>
      </c>
      <c r="N154" s="36" t="s">
        <v>590</v>
      </c>
      <c r="O154" s="36" t="s">
        <v>567</v>
      </c>
      <c r="P154" s="36" t="s">
        <v>572</v>
      </c>
      <c r="Q154" s="81" t="e">
        <v>#N/A</v>
      </c>
    </row>
    <row r="155" spans="1:17" x14ac:dyDescent="0.2">
      <c r="A155" s="68" t="s">
        <v>56</v>
      </c>
      <c r="B155" s="28" t="s">
        <v>706</v>
      </c>
      <c r="C155" s="29" t="s">
        <v>326</v>
      </c>
      <c r="D155" s="29" t="s">
        <v>0</v>
      </c>
      <c r="E155" s="43">
        <v>1285603</v>
      </c>
      <c r="F155" s="43">
        <v>7981074.7155745896</v>
      </c>
      <c r="G155" s="39">
        <v>43865.333333333336</v>
      </c>
      <c r="H155" s="35" t="str">
        <f>"FY"&amp;RIGHT(YEAR(DATE(YEAR(FY20_Published367[[#This Row],[Contract Bid - Start (5010)]]),MONTH(FY20_Published367[[#This Row],[Contract Bid - Start (5010)]])+(7-1),1)),2)</f>
        <v>FY20</v>
      </c>
      <c r="I155" s="13" t="str">
        <f>"Q"&amp;CHOOSE(MONTH(FY20_Published367[[#This Row],[Contract Bid - Start (5010)]]),3,3,3,4,4,4,1,1,1,2,2,2)</f>
        <v>Q3</v>
      </c>
      <c r="J155" s="39">
        <v>44046.333333333336</v>
      </c>
      <c r="K155" s="35" t="str">
        <f>"FY"&amp;RIGHT(YEAR(DATE(YEAR(FY20_Published367[[#This Row],[LNTP (6010)]]),MONTH(FY20_Published367[[#This Row],[LNTP (6010)]])+(7-1),1)),2)</f>
        <v>FY21</v>
      </c>
      <c r="L155" s="13" t="str">
        <f>"Q"&amp;CHOOSE(MONTH(FY20_Published367[[#This Row],[LNTP (6010)]]),3,3,3,4,4,4,1,1,1,2,2,2)</f>
        <v>Q1</v>
      </c>
      <c r="M155" s="39" t="s">
        <v>564</v>
      </c>
      <c r="N155" s="36" t="s">
        <v>590</v>
      </c>
      <c r="O155" s="36" t="s">
        <v>567</v>
      </c>
      <c r="P155" s="36" t="s">
        <v>572</v>
      </c>
      <c r="Q155" s="81" t="s">
        <v>807</v>
      </c>
    </row>
    <row r="156" spans="1:17" x14ac:dyDescent="0.2">
      <c r="A156" s="68" t="s">
        <v>365</v>
      </c>
      <c r="B156" s="28" t="s">
        <v>707</v>
      </c>
      <c r="C156" s="29" t="s">
        <v>262</v>
      </c>
      <c r="D156" s="29" t="s">
        <v>0</v>
      </c>
      <c r="E156" s="43">
        <v>794500</v>
      </c>
      <c r="F156" s="43">
        <v>1463558.99993995</v>
      </c>
      <c r="G156" s="39">
        <v>43994.333333333336</v>
      </c>
      <c r="H156" s="35" t="str">
        <f>"FY"&amp;RIGHT(YEAR(DATE(YEAR(FY20_Published367[[#This Row],[Contract Bid - Start (5010)]]),MONTH(FY20_Published367[[#This Row],[Contract Bid - Start (5010)]])+(7-1),1)),2)</f>
        <v>FY20</v>
      </c>
      <c r="I156" s="13" t="str">
        <f>"Q"&amp;CHOOSE(MONTH(FY20_Published367[[#This Row],[Contract Bid - Start (5010)]]),3,3,3,4,4,4,1,1,1,2,2,2)</f>
        <v>Q4</v>
      </c>
      <c r="J156" s="39">
        <v>44088.333333333336</v>
      </c>
      <c r="K156" s="35" t="str">
        <f>"FY"&amp;RIGHT(YEAR(DATE(YEAR(FY20_Published367[[#This Row],[LNTP (6010)]]),MONTH(FY20_Published367[[#This Row],[LNTP (6010)]])+(7-1),1)),2)</f>
        <v>FY21</v>
      </c>
      <c r="L156" s="13" t="str">
        <f>"Q"&amp;CHOOSE(MONTH(FY20_Published367[[#This Row],[LNTP (6010)]]),3,3,3,4,4,4,1,1,1,2,2,2)</f>
        <v>Q1</v>
      </c>
      <c r="M156" s="39" t="s">
        <v>564</v>
      </c>
      <c r="N156" s="36" t="s">
        <v>590</v>
      </c>
      <c r="O156" s="36" t="s">
        <v>567</v>
      </c>
      <c r="P156" s="36" t="s">
        <v>593</v>
      </c>
      <c r="Q156" s="81" t="s">
        <v>807</v>
      </c>
    </row>
    <row r="157" spans="1:17" x14ac:dyDescent="0.2">
      <c r="A157" s="68" t="s">
        <v>269</v>
      </c>
      <c r="B157" s="28" t="s">
        <v>708</v>
      </c>
      <c r="C157" s="29" t="s">
        <v>262</v>
      </c>
      <c r="D157" s="29" t="s">
        <v>0</v>
      </c>
      <c r="E157" s="43">
        <v>8848.9999176959991</v>
      </c>
      <c r="F157" s="43">
        <v>663180.74640295201</v>
      </c>
      <c r="G157" s="39">
        <v>43867.333333333336</v>
      </c>
      <c r="H157" s="35" t="str">
        <f>"FY"&amp;RIGHT(YEAR(DATE(YEAR(FY20_Published367[[#This Row],[Contract Bid - Start (5010)]]),MONTH(FY20_Published367[[#This Row],[Contract Bid - Start (5010)]])+(7-1),1)),2)</f>
        <v>FY20</v>
      </c>
      <c r="I157" s="13" t="str">
        <f>"Q"&amp;CHOOSE(MONTH(FY20_Published367[[#This Row],[Contract Bid - Start (5010)]]),3,3,3,4,4,4,1,1,1,2,2,2)</f>
        <v>Q3</v>
      </c>
      <c r="J157" s="39">
        <v>44057.333333333336</v>
      </c>
      <c r="K157" s="35" t="str">
        <f>"FY"&amp;RIGHT(YEAR(DATE(YEAR(FY20_Published367[[#This Row],[LNTP (6010)]]),MONTH(FY20_Published367[[#This Row],[LNTP (6010)]])+(7-1),1)),2)</f>
        <v>FY21</v>
      </c>
      <c r="L157" s="13" t="str">
        <f>"Q"&amp;CHOOSE(MONTH(FY20_Published367[[#This Row],[LNTP (6010)]]),3,3,3,4,4,4,1,1,1,2,2,2)</f>
        <v>Q1</v>
      </c>
      <c r="M157" s="39" t="s">
        <v>564</v>
      </c>
      <c r="N157" s="36" t="s">
        <v>590</v>
      </c>
      <c r="O157" s="36" t="s">
        <v>567</v>
      </c>
      <c r="P157" s="36" t="s">
        <v>593</v>
      </c>
      <c r="Q157" s="81" t="s">
        <v>807</v>
      </c>
    </row>
    <row r="158" spans="1:17" x14ac:dyDescent="0.2">
      <c r="A158" s="66" t="s">
        <v>435</v>
      </c>
      <c r="B158" s="28" t="s">
        <v>709</v>
      </c>
      <c r="C158" s="29" t="s">
        <v>262</v>
      </c>
      <c r="D158" s="29" t="s">
        <v>0</v>
      </c>
      <c r="E158" s="43">
        <v>740000</v>
      </c>
      <c r="F158" s="43">
        <v>1641278.9998872301</v>
      </c>
      <c r="G158" s="39">
        <v>44050.333333333336</v>
      </c>
      <c r="H158" s="35" t="str">
        <f>"FY"&amp;RIGHT(YEAR(DATE(YEAR(FY20_Published367[[#This Row],[Contract Bid - Start (5010)]]),MONTH(FY20_Published367[[#This Row],[Contract Bid - Start (5010)]])+(7-1),1)),2)</f>
        <v>FY21</v>
      </c>
      <c r="I158" s="13" t="str">
        <f>"Q"&amp;CHOOSE(MONTH(FY20_Published367[[#This Row],[Contract Bid - Start (5010)]]),3,3,3,4,4,4,1,1,1,2,2,2)</f>
        <v>Q1</v>
      </c>
      <c r="J158" s="39">
        <v>44245.333333333336</v>
      </c>
      <c r="K158" s="35" t="str">
        <f>"FY"&amp;RIGHT(YEAR(DATE(YEAR(FY20_Published367[[#This Row],[LNTP (6010)]]),MONTH(FY20_Published367[[#This Row],[LNTP (6010)]])+(7-1),1)),2)</f>
        <v>FY21</v>
      </c>
      <c r="L158" s="13" t="str">
        <f>"Q"&amp;CHOOSE(MONTH(FY20_Published367[[#This Row],[LNTP (6010)]]),3,3,3,4,4,4,1,1,1,2,2,2)</f>
        <v>Q3</v>
      </c>
      <c r="M158" s="39" t="s">
        <v>564</v>
      </c>
      <c r="N158" s="36" t="s">
        <v>590</v>
      </c>
      <c r="O158" s="36" t="s">
        <v>567</v>
      </c>
      <c r="P158" s="36" t="s">
        <v>593</v>
      </c>
      <c r="Q158" s="81" t="s">
        <v>807</v>
      </c>
    </row>
    <row r="159" spans="1:17" x14ac:dyDescent="0.2">
      <c r="A159" s="68" t="s">
        <v>366</v>
      </c>
      <c r="B159" s="28" t="s">
        <v>710</v>
      </c>
      <c r="C159" s="29" t="s">
        <v>262</v>
      </c>
      <c r="D159" s="29" t="s">
        <v>0</v>
      </c>
      <c r="E159" s="43">
        <v>700999.99993406294</v>
      </c>
      <c r="F159" s="43">
        <v>1632093.9997855399</v>
      </c>
      <c r="G159" s="39">
        <v>43957.333333333336</v>
      </c>
      <c r="H159" s="35" t="str">
        <f>"FY"&amp;RIGHT(YEAR(DATE(YEAR(FY20_Published367[[#This Row],[Contract Bid - Start (5010)]]),MONTH(FY20_Published367[[#This Row],[Contract Bid - Start (5010)]])+(7-1),1)),2)</f>
        <v>FY20</v>
      </c>
      <c r="I159" s="13" t="str">
        <f>"Q"&amp;CHOOSE(MONTH(FY20_Published367[[#This Row],[Contract Bid - Start (5010)]]),3,3,3,4,4,4,1,1,1,2,2,2)</f>
        <v>Q4</v>
      </c>
      <c r="J159" s="39">
        <v>44147.333333333336</v>
      </c>
      <c r="K159" s="35" t="str">
        <f>"FY"&amp;RIGHT(YEAR(DATE(YEAR(FY20_Published367[[#This Row],[LNTP (6010)]]),MONTH(FY20_Published367[[#This Row],[LNTP (6010)]])+(7-1),1)),2)</f>
        <v>FY21</v>
      </c>
      <c r="L159" s="13" t="str">
        <f>"Q"&amp;CHOOSE(MONTH(FY20_Published367[[#This Row],[LNTP (6010)]]),3,3,3,4,4,4,1,1,1,2,2,2)</f>
        <v>Q2</v>
      </c>
      <c r="M159" s="39" t="s">
        <v>564</v>
      </c>
      <c r="N159" s="36" t="s">
        <v>590</v>
      </c>
      <c r="O159" s="36" t="s">
        <v>567</v>
      </c>
      <c r="P159" s="36" t="s">
        <v>593</v>
      </c>
      <c r="Q159" s="81" t="s">
        <v>807</v>
      </c>
    </row>
    <row r="160" spans="1:17" x14ac:dyDescent="0.2">
      <c r="A160" s="66" t="s">
        <v>473</v>
      </c>
      <c r="B160" s="28" t="s">
        <v>711</v>
      </c>
      <c r="C160" s="29" t="s">
        <v>326</v>
      </c>
      <c r="D160" s="29" t="s">
        <v>0</v>
      </c>
      <c r="E160" s="43">
        <v>2567999.8397567999</v>
      </c>
      <c r="F160" s="43">
        <v>3529999.8397368002</v>
      </c>
      <c r="G160" s="39">
        <v>44027.333333333336</v>
      </c>
      <c r="H160" s="35" t="str">
        <f>"FY"&amp;RIGHT(YEAR(DATE(YEAR(FY20_Published367[[#This Row],[Contract Bid - Start (5010)]]),MONTH(FY20_Published367[[#This Row],[Contract Bid - Start (5010)]])+(7-1),1)),2)</f>
        <v>FY21</v>
      </c>
      <c r="I160" s="13" t="str">
        <f>"Q"&amp;CHOOSE(MONTH(FY20_Published367[[#This Row],[Contract Bid - Start (5010)]]),3,3,3,4,4,4,1,1,1,2,2,2)</f>
        <v>Q1</v>
      </c>
      <c r="J160" s="39">
        <v>44174.333333333336</v>
      </c>
      <c r="K160" s="35" t="str">
        <f>"FY"&amp;RIGHT(YEAR(DATE(YEAR(FY20_Published367[[#This Row],[LNTP (6010)]]),MONTH(FY20_Published367[[#This Row],[LNTP (6010)]])+(7-1),1)),2)</f>
        <v>FY21</v>
      </c>
      <c r="L160" s="13" t="str">
        <f>"Q"&amp;CHOOSE(MONTH(FY20_Published367[[#This Row],[LNTP (6010)]]),3,3,3,4,4,4,1,1,1,2,2,2)</f>
        <v>Q2</v>
      </c>
      <c r="M160" s="39" t="s">
        <v>564</v>
      </c>
      <c r="N160" s="36" t="s">
        <v>590</v>
      </c>
      <c r="O160" s="36" t="s">
        <v>567</v>
      </c>
      <c r="P160" s="36" t="s">
        <v>593</v>
      </c>
      <c r="Q160" s="81" t="s">
        <v>807</v>
      </c>
    </row>
    <row r="161" spans="1:17" x14ac:dyDescent="0.2">
      <c r="A161" s="66" t="s">
        <v>542</v>
      </c>
      <c r="B161" s="28" t="s">
        <v>712</v>
      </c>
      <c r="C161" s="29" t="s">
        <v>262</v>
      </c>
      <c r="D161" s="29" t="s">
        <v>0</v>
      </c>
      <c r="E161" s="43">
        <v>3419000</v>
      </c>
      <c r="F161" s="43">
        <v>4374999.9999037497</v>
      </c>
      <c r="G161" s="39">
        <v>44137.333333333336</v>
      </c>
      <c r="H161" s="35" t="str">
        <f>"FY"&amp;RIGHT(YEAR(DATE(YEAR(FY20_Published367[[#This Row],[Contract Bid - Start (5010)]]),MONTH(FY20_Published367[[#This Row],[Contract Bid - Start (5010)]])+(7-1),1)),2)</f>
        <v>FY21</v>
      </c>
      <c r="I161" s="13" t="str">
        <f>"Q"&amp;CHOOSE(MONTH(FY20_Published367[[#This Row],[Contract Bid - Start (5010)]]),3,3,3,4,4,4,1,1,1,2,2,2)</f>
        <v>Q2</v>
      </c>
      <c r="J161" s="39">
        <v>44326.333333333336</v>
      </c>
      <c r="K161" s="35" t="str">
        <f>"FY"&amp;RIGHT(YEAR(DATE(YEAR(FY20_Published367[[#This Row],[LNTP (6010)]]),MONTH(FY20_Published367[[#This Row],[LNTP (6010)]])+(7-1),1)),2)</f>
        <v>FY21</v>
      </c>
      <c r="L161" s="13" t="str">
        <f>"Q"&amp;CHOOSE(MONTH(FY20_Published367[[#This Row],[LNTP (6010)]]),3,3,3,4,4,4,1,1,1,2,2,2)</f>
        <v>Q4</v>
      </c>
      <c r="M161" s="39" t="s">
        <v>564</v>
      </c>
      <c r="N161" s="36" t="s">
        <v>590</v>
      </c>
      <c r="O161" s="36" t="s">
        <v>567</v>
      </c>
      <c r="P161" s="36" t="s">
        <v>593</v>
      </c>
      <c r="Q161" s="81" t="e">
        <v>#N/A</v>
      </c>
    </row>
    <row r="162" spans="1:17" x14ac:dyDescent="0.2">
      <c r="A162" s="68" t="s">
        <v>367</v>
      </c>
      <c r="B162" s="28" t="s">
        <v>713</v>
      </c>
      <c r="C162" s="57" t="s">
        <v>262</v>
      </c>
      <c r="D162" s="57" t="s">
        <v>0</v>
      </c>
      <c r="E162" s="43">
        <v>1587999.9898367999</v>
      </c>
      <c r="F162" s="58">
        <v>2839245</v>
      </c>
      <c r="G162" s="59">
        <v>43999.666666666664</v>
      </c>
      <c r="H162" s="60" t="str">
        <f>"FY"&amp;RIGHT(YEAR(DATE(YEAR(FY20_Published367[[#This Row],[Contract Bid - Start (5010)]]),MONTH(FY20_Published367[[#This Row],[Contract Bid - Start (5010)]])+(7-1),1)),2)</f>
        <v>FY20</v>
      </c>
      <c r="I162" s="61" t="str">
        <f>"Q"&amp;CHOOSE(MONTH(FY20_Published367[[#This Row],[Contract Bid - Start (5010)]]),3,3,3,4,4,4,1,1,1,2,2,2)</f>
        <v>Q4</v>
      </c>
      <c r="J162" s="59">
        <v>44189.666666666664</v>
      </c>
      <c r="K162" s="60" t="str">
        <f>"FY"&amp;RIGHT(YEAR(DATE(YEAR(FY20_Published367[[#This Row],[LNTP (6010)]]),MONTH(FY20_Published367[[#This Row],[LNTP (6010)]])+(7-1),1)),2)</f>
        <v>FY21</v>
      </c>
      <c r="L162" s="61" t="str">
        <f>"Q"&amp;CHOOSE(MONTH(FY20_Published367[[#This Row],[LNTP (6010)]]),3,3,3,4,4,4,1,1,1,2,2,2)</f>
        <v>Q2</v>
      </c>
      <c r="M162" s="39" t="s">
        <v>564</v>
      </c>
      <c r="N162" s="36" t="s">
        <v>590</v>
      </c>
      <c r="O162" s="36" t="s">
        <v>567</v>
      </c>
      <c r="P162" s="36" t="s">
        <v>593</v>
      </c>
      <c r="Q162" s="81" t="s">
        <v>807</v>
      </c>
    </row>
    <row r="163" spans="1:17" x14ac:dyDescent="0.2">
      <c r="A163" s="68" t="s">
        <v>138</v>
      </c>
      <c r="B163" s="28" t="s">
        <v>714</v>
      </c>
      <c r="C163" s="29" t="s">
        <v>262</v>
      </c>
      <c r="D163" s="29" t="s">
        <v>0</v>
      </c>
      <c r="E163" s="43">
        <v>2705000</v>
      </c>
      <c r="F163" s="43">
        <v>4315999.9999336395</v>
      </c>
      <c r="G163" s="39">
        <v>43895.333333333336</v>
      </c>
      <c r="H163" s="35" t="str">
        <f>"FY"&amp;RIGHT(YEAR(DATE(YEAR(FY20_Published367[[#This Row],[Contract Bid - Start (5010)]]),MONTH(FY20_Published367[[#This Row],[Contract Bid - Start (5010)]])+(7-1),1)),2)</f>
        <v>FY20</v>
      </c>
      <c r="I163" s="13" t="str">
        <f>"Q"&amp;CHOOSE(MONTH(FY20_Published367[[#This Row],[Contract Bid - Start (5010)]]),3,3,3,4,4,4,1,1,1,2,2,2)</f>
        <v>Q3</v>
      </c>
      <c r="J163" s="39">
        <v>44075.333333333336</v>
      </c>
      <c r="K163" s="35" t="str">
        <f>"FY"&amp;RIGHT(YEAR(DATE(YEAR(FY20_Published367[[#This Row],[LNTP (6010)]]),MONTH(FY20_Published367[[#This Row],[LNTP (6010)]])+(7-1),1)),2)</f>
        <v>FY21</v>
      </c>
      <c r="L163" s="13" t="str">
        <f>"Q"&amp;CHOOSE(MONTH(FY20_Published367[[#This Row],[LNTP (6010)]]),3,3,3,4,4,4,1,1,1,2,2,2)</f>
        <v>Q1</v>
      </c>
      <c r="M163" s="39" t="s">
        <v>564</v>
      </c>
      <c r="N163" s="36" t="s">
        <v>590</v>
      </c>
      <c r="O163" s="36" t="s">
        <v>567</v>
      </c>
      <c r="P163" s="36" t="s">
        <v>593</v>
      </c>
      <c r="Q163" s="81" t="s">
        <v>807</v>
      </c>
    </row>
    <row r="164" spans="1:17" x14ac:dyDescent="0.2">
      <c r="A164" s="66" t="s">
        <v>525</v>
      </c>
      <c r="B164" s="28" t="s">
        <v>715</v>
      </c>
      <c r="C164" s="29" t="s">
        <v>262</v>
      </c>
      <c r="D164" s="29" t="s">
        <v>0</v>
      </c>
      <c r="E164" s="43">
        <v>696000</v>
      </c>
      <c r="F164" s="43">
        <v>1784999.9997209799</v>
      </c>
      <c r="G164" s="39">
        <v>44144.333333333336</v>
      </c>
      <c r="H164" s="35" t="str">
        <f>"FY"&amp;RIGHT(YEAR(DATE(YEAR(FY20_Published367[[#This Row],[Contract Bid - Start (5010)]]),MONTH(FY20_Published367[[#This Row],[Contract Bid - Start (5010)]])+(7-1),1)),2)</f>
        <v>FY21</v>
      </c>
      <c r="I164" s="13" t="str">
        <f>"Q"&amp;CHOOSE(MONTH(FY20_Published367[[#This Row],[Contract Bid - Start (5010)]]),3,3,3,4,4,4,1,1,1,2,2,2)</f>
        <v>Q2</v>
      </c>
      <c r="J164" s="39">
        <v>44315.333333333336</v>
      </c>
      <c r="K164" s="35" t="str">
        <f>"FY"&amp;RIGHT(YEAR(DATE(YEAR(FY20_Published367[[#This Row],[LNTP (6010)]]),MONTH(FY20_Published367[[#This Row],[LNTP (6010)]])+(7-1),1)),2)</f>
        <v>FY21</v>
      </c>
      <c r="L164" s="13" t="str">
        <f>"Q"&amp;CHOOSE(MONTH(FY20_Published367[[#This Row],[LNTP (6010)]]),3,3,3,4,4,4,1,1,1,2,2,2)</f>
        <v>Q4</v>
      </c>
      <c r="M164" s="39" t="s">
        <v>564</v>
      </c>
      <c r="N164" s="36" t="s">
        <v>590</v>
      </c>
      <c r="O164" s="36" t="s">
        <v>567</v>
      </c>
      <c r="P164" s="36" t="s">
        <v>593</v>
      </c>
      <c r="Q164" s="81" t="e">
        <v>#N/A</v>
      </c>
    </row>
    <row r="165" spans="1:17" x14ac:dyDescent="0.2">
      <c r="A165" s="68" t="s">
        <v>368</v>
      </c>
      <c r="B165" s="28" t="s">
        <v>716</v>
      </c>
      <c r="C165" s="29" t="s">
        <v>262</v>
      </c>
      <c r="D165" s="29" t="s">
        <v>0</v>
      </c>
      <c r="E165" s="43">
        <v>838200</v>
      </c>
      <c r="F165" s="43">
        <v>1358500</v>
      </c>
      <c r="G165" s="39">
        <v>44007.333333333336</v>
      </c>
      <c r="H165" s="35" t="str">
        <f>"FY"&amp;RIGHT(YEAR(DATE(YEAR(FY20_Published367[[#This Row],[Contract Bid - Start (5010)]]),MONTH(FY20_Published367[[#This Row],[Contract Bid - Start (5010)]])+(7-1),1)),2)</f>
        <v>FY20</v>
      </c>
      <c r="I165" s="13" t="str">
        <f>"Q"&amp;CHOOSE(MONTH(FY20_Published367[[#This Row],[Contract Bid - Start (5010)]]),3,3,3,4,4,4,1,1,1,2,2,2)</f>
        <v>Q4</v>
      </c>
      <c r="J165" s="39">
        <v>44201.333333333336</v>
      </c>
      <c r="K165" s="35" t="str">
        <f>"FY"&amp;RIGHT(YEAR(DATE(YEAR(FY20_Published367[[#This Row],[LNTP (6010)]]),MONTH(FY20_Published367[[#This Row],[LNTP (6010)]])+(7-1),1)),2)</f>
        <v>FY21</v>
      </c>
      <c r="L165" s="13" t="str">
        <f>"Q"&amp;CHOOSE(MONTH(FY20_Published367[[#This Row],[LNTP (6010)]]),3,3,3,4,4,4,1,1,1,2,2,2)</f>
        <v>Q3</v>
      </c>
      <c r="M165" s="39" t="s">
        <v>564</v>
      </c>
      <c r="N165" s="36" t="s">
        <v>590</v>
      </c>
      <c r="O165" s="36" t="s">
        <v>567</v>
      </c>
      <c r="P165" s="36" t="s">
        <v>593</v>
      </c>
      <c r="Q165" s="81" t="s">
        <v>807</v>
      </c>
    </row>
    <row r="166" spans="1:17" x14ac:dyDescent="0.2">
      <c r="A166" s="66" t="s">
        <v>492</v>
      </c>
      <c r="B166" s="28" t="s">
        <v>717</v>
      </c>
      <c r="C166" s="29" t="s">
        <v>262</v>
      </c>
      <c r="D166" s="29" t="s">
        <v>0</v>
      </c>
      <c r="E166" s="43">
        <v>2185999.9994051801</v>
      </c>
      <c r="F166" s="43">
        <v>3373999.9994051801</v>
      </c>
      <c r="G166" s="39">
        <v>44109.333333333336</v>
      </c>
      <c r="H166" s="35" t="str">
        <f>"FY"&amp;RIGHT(YEAR(DATE(YEAR(FY20_Published367[[#This Row],[Contract Bid - Start (5010)]]),MONTH(FY20_Published367[[#This Row],[Contract Bid - Start (5010)]])+(7-1),1)),2)</f>
        <v>FY21</v>
      </c>
      <c r="I166" s="13" t="str">
        <f>"Q"&amp;CHOOSE(MONTH(FY20_Published367[[#This Row],[Contract Bid - Start (5010)]]),3,3,3,4,4,4,1,1,1,2,2,2)</f>
        <v>Q2</v>
      </c>
      <c r="J166" s="39">
        <v>44260.333333333336</v>
      </c>
      <c r="K166" s="35" t="str">
        <f>"FY"&amp;RIGHT(YEAR(DATE(YEAR(FY20_Published367[[#This Row],[LNTP (6010)]]),MONTH(FY20_Published367[[#This Row],[LNTP (6010)]])+(7-1),1)),2)</f>
        <v>FY21</v>
      </c>
      <c r="L166" s="13" t="str">
        <f>"Q"&amp;CHOOSE(MONTH(FY20_Published367[[#This Row],[LNTP (6010)]]),3,3,3,4,4,4,1,1,1,2,2,2)</f>
        <v>Q3</v>
      </c>
      <c r="M166" s="39" t="s">
        <v>564</v>
      </c>
      <c r="N166" s="36" t="s">
        <v>590</v>
      </c>
      <c r="O166" s="36" t="s">
        <v>567</v>
      </c>
      <c r="P166" s="36" t="s">
        <v>593</v>
      </c>
      <c r="Q166" s="81" t="e">
        <v>#N/A</v>
      </c>
    </row>
    <row r="167" spans="1:17" x14ac:dyDescent="0.2">
      <c r="A167" s="66" t="s">
        <v>505</v>
      </c>
      <c r="B167" s="28" t="s">
        <v>718</v>
      </c>
      <c r="C167" s="29" t="s">
        <v>719</v>
      </c>
      <c r="D167" s="29" t="s">
        <v>0</v>
      </c>
      <c r="E167" s="43">
        <v>3473000</v>
      </c>
      <c r="F167" s="43">
        <v>4964455</v>
      </c>
      <c r="G167" s="39">
        <v>44104.333333333336</v>
      </c>
      <c r="H167" s="35" t="str">
        <f>"FY"&amp;RIGHT(YEAR(DATE(YEAR(FY20_Published367[[#This Row],[Contract Bid - Start (5010)]]),MONTH(FY20_Published367[[#This Row],[Contract Bid - Start (5010)]])+(7-1),1)),2)</f>
        <v>FY21</v>
      </c>
      <c r="I167" s="13" t="str">
        <f>"Q"&amp;CHOOSE(MONTH(FY20_Published367[[#This Row],[Contract Bid - Start (5010)]]),3,3,3,4,4,4,1,1,1,2,2,2)</f>
        <v>Q1</v>
      </c>
      <c r="J167" s="39">
        <v>44235.333333333336</v>
      </c>
      <c r="K167" s="35" t="str">
        <f>"FY"&amp;RIGHT(YEAR(DATE(YEAR(FY20_Published367[[#This Row],[LNTP (6010)]]),MONTH(FY20_Published367[[#This Row],[LNTP (6010)]])+(7-1),1)),2)</f>
        <v>FY21</v>
      </c>
      <c r="L167" s="13" t="str">
        <f>"Q"&amp;CHOOSE(MONTH(FY20_Published367[[#This Row],[LNTP (6010)]]),3,3,3,4,4,4,1,1,1,2,2,2)</f>
        <v>Q3</v>
      </c>
      <c r="M167" s="39" t="s">
        <v>564</v>
      </c>
      <c r="N167" s="36" t="s">
        <v>590</v>
      </c>
      <c r="O167" s="36" t="s">
        <v>567</v>
      </c>
      <c r="P167" s="36" t="s">
        <v>593</v>
      </c>
      <c r="Q167" s="81" t="s">
        <v>807</v>
      </c>
    </row>
    <row r="168" spans="1:17" x14ac:dyDescent="0.2">
      <c r="A168" s="66" t="s">
        <v>442</v>
      </c>
      <c r="B168" s="28" t="s">
        <v>720</v>
      </c>
      <c r="C168" s="29" t="s">
        <v>262</v>
      </c>
      <c r="D168" s="29" t="s">
        <v>0</v>
      </c>
      <c r="E168" s="43">
        <v>798925</v>
      </c>
      <c r="F168" s="43">
        <v>1818349.9973219801</v>
      </c>
      <c r="G168" s="39">
        <v>44056.333333333336</v>
      </c>
      <c r="H168" s="35" t="str">
        <f>"FY"&amp;RIGHT(YEAR(DATE(YEAR(FY20_Published367[[#This Row],[Contract Bid - Start (5010)]]),MONTH(FY20_Published367[[#This Row],[Contract Bid - Start (5010)]])+(7-1),1)),2)</f>
        <v>FY21</v>
      </c>
      <c r="I168" s="13" t="str">
        <f>"Q"&amp;CHOOSE(MONTH(FY20_Published367[[#This Row],[Contract Bid - Start (5010)]]),3,3,3,4,4,4,1,1,1,2,2,2)</f>
        <v>Q1</v>
      </c>
      <c r="J168" s="39">
        <v>44251.333333333336</v>
      </c>
      <c r="K168" s="35" t="str">
        <f>"FY"&amp;RIGHT(YEAR(DATE(YEAR(FY20_Published367[[#This Row],[LNTP (6010)]]),MONTH(FY20_Published367[[#This Row],[LNTP (6010)]])+(7-1),1)),2)</f>
        <v>FY21</v>
      </c>
      <c r="L168" s="13" t="str">
        <f>"Q"&amp;CHOOSE(MONTH(FY20_Published367[[#This Row],[LNTP (6010)]]),3,3,3,4,4,4,1,1,1,2,2,2)</f>
        <v>Q3</v>
      </c>
      <c r="M168" s="39" t="s">
        <v>564</v>
      </c>
      <c r="N168" s="36" t="s">
        <v>590</v>
      </c>
      <c r="O168" s="36" t="s">
        <v>567</v>
      </c>
      <c r="P168" s="36" t="s">
        <v>593</v>
      </c>
      <c r="Q168" s="81" t="s">
        <v>807</v>
      </c>
    </row>
    <row r="169" spans="1:17" x14ac:dyDescent="0.2">
      <c r="A169" s="66" t="s">
        <v>441</v>
      </c>
      <c r="B169" s="28" t="s">
        <v>721</v>
      </c>
      <c r="C169" s="29" t="s">
        <v>262</v>
      </c>
      <c r="D169" s="29" t="s">
        <v>0</v>
      </c>
      <c r="E169" s="43">
        <v>900914.99982081703</v>
      </c>
      <c r="F169" s="43">
        <v>1986649.99688462</v>
      </c>
      <c r="G169" s="39">
        <v>44056.333333333336</v>
      </c>
      <c r="H169" s="35" t="str">
        <f>"FY"&amp;RIGHT(YEAR(DATE(YEAR(FY20_Published367[[#This Row],[Contract Bid - Start (5010)]]),MONTH(FY20_Published367[[#This Row],[Contract Bid - Start (5010)]])+(7-1),1)),2)</f>
        <v>FY21</v>
      </c>
      <c r="I169" s="13" t="str">
        <f>"Q"&amp;CHOOSE(MONTH(FY20_Published367[[#This Row],[Contract Bid - Start (5010)]]),3,3,3,4,4,4,1,1,1,2,2,2)</f>
        <v>Q1</v>
      </c>
      <c r="J169" s="39">
        <v>44251.333333333336</v>
      </c>
      <c r="K169" s="35" t="str">
        <f>"FY"&amp;RIGHT(YEAR(DATE(YEAR(FY20_Published367[[#This Row],[LNTP (6010)]]),MONTH(FY20_Published367[[#This Row],[LNTP (6010)]])+(7-1),1)),2)</f>
        <v>FY21</v>
      </c>
      <c r="L169" s="13" t="str">
        <f>"Q"&amp;CHOOSE(MONTH(FY20_Published367[[#This Row],[LNTP (6010)]]),3,3,3,4,4,4,1,1,1,2,2,2)</f>
        <v>Q3</v>
      </c>
      <c r="M169" s="39" t="s">
        <v>564</v>
      </c>
      <c r="N169" s="36" t="s">
        <v>590</v>
      </c>
      <c r="O169" s="36" t="s">
        <v>567</v>
      </c>
      <c r="P169" s="36" t="s">
        <v>593</v>
      </c>
      <c r="Q169" s="81" t="s">
        <v>807</v>
      </c>
    </row>
    <row r="170" spans="1:17" x14ac:dyDescent="0.2">
      <c r="A170" s="66" t="s">
        <v>474</v>
      </c>
      <c r="B170" s="28" t="s">
        <v>722</v>
      </c>
      <c r="C170" s="29" t="s">
        <v>262</v>
      </c>
      <c r="D170" s="29" t="s">
        <v>0</v>
      </c>
      <c r="E170" s="43">
        <v>755000</v>
      </c>
      <c r="F170" s="43">
        <v>1637999.99999858</v>
      </c>
      <c r="G170" s="39">
        <v>44075.333333333336</v>
      </c>
      <c r="H170" s="35" t="str">
        <f>"FY"&amp;RIGHT(YEAR(DATE(YEAR(FY20_Published367[[#This Row],[Contract Bid - Start (5010)]]),MONTH(FY20_Published367[[#This Row],[Contract Bid - Start (5010)]])+(7-1),1)),2)</f>
        <v>FY21</v>
      </c>
      <c r="I170" s="13" t="str">
        <f>"Q"&amp;CHOOSE(MONTH(FY20_Published367[[#This Row],[Contract Bid - Start (5010)]]),3,3,3,4,4,4,1,1,1,2,2,2)</f>
        <v>Q1</v>
      </c>
      <c r="J170" s="39">
        <v>44257.333333333336</v>
      </c>
      <c r="K170" s="35" t="str">
        <f>"FY"&amp;RIGHT(YEAR(DATE(YEAR(FY20_Published367[[#This Row],[LNTP (6010)]]),MONTH(FY20_Published367[[#This Row],[LNTP (6010)]])+(7-1),1)),2)</f>
        <v>FY21</v>
      </c>
      <c r="L170" s="13" t="str">
        <f>"Q"&amp;CHOOSE(MONTH(FY20_Published367[[#This Row],[LNTP (6010)]]),3,3,3,4,4,4,1,1,1,2,2,2)</f>
        <v>Q3</v>
      </c>
      <c r="M170" s="39" t="s">
        <v>564</v>
      </c>
      <c r="N170" s="36" t="s">
        <v>590</v>
      </c>
      <c r="O170" s="36" t="s">
        <v>567</v>
      </c>
      <c r="P170" s="36" t="s">
        <v>593</v>
      </c>
      <c r="Q170" s="81" t="s">
        <v>807</v>
      </c>
    </row>
    <row r="171" spans="1:17" x14ac:dyDescent="0.2">
      <c r="A171" s="68" t="s">
        <v>369</v>
      </c>
      <c r="B171" s="28" t="s">
        <v>723</v>
      </c>
      <c r="C171" s="29" t="s">
        <v>262</v>
      </c>
      <c r="D171" s="29" t="s">
        <v>0</v>
      </c>
      <c r="E171" s="43">
        <v>2263000</v>
      </c>
      <c r="F171" s="43">
        <v>3314999.9984219102</v>
      </c>
      <c r="G171" s="39">
        <v>43994.333333333336</v>
      </c>
      <c r="H171" s="35" t="str">
        <f>"FY"&amp;RIGHT(YEAR(DATE(YEAR(FY20_Published367[[#This Row],[Contract Bid - Start (5010)]]),MONTH(FY20_Published367[[#This Row],[Contract Bid - Start (5010)]])+(7-1),1)),2)</f>
        <v>FY20</v>
      </c>
      <c r="I171" s="13" t="str">
        <f>"Q"&amp;CHOOSE(MONTH(FY20_Published367[[#This Row],[Contract Bid - Start (5010)]]),3,3,3,4,4,4,1,1,1,2,2,2)</f>
        <v>Q4</v>
      </c>
      <c r="J171" s="39">
        <v>44174.333333333336</v>
      </c>
      <c r="K171" s="35" t="str">
        <f>"FY"&amp;RIGHT(YEAR(DATE(YEAR(FY20_Published367[[#This Row],[LNTP (6010)]]),MONTH(FY20_Published367[[#This Row],[LNTP (6010)]])+(7-1),1)),2)</f>
        <v>FY21</v>
      </c>
      <c r="L171" s="13" t="str">
        <f>"Q"&amp;CHOOSE(MONTH(FY20_Published367[[#This Row],[LNTP (6010)]]),3,3,3,4,4,4,1,1,1,2,2,2)</f>
        <v>Q2</v>
      </c>
      <c r="M171" s="39" t="s">
        <v>564</v>
      </c>
      <c r="N171" s="36" t="s">
        <v>590</v>
      </c>
      <c r="O171" s="36" t="s">
        <v>567</v>
      </c>
      <c r="P171" s="36" t="s">
        <v>593</v>
      </c>
      <c r="Q171" s="81" t="s">
        <v>807</v>
      </c>
    </row>
    <row r="172" spans="1:17" x14ac:dyDescent="0.2">
      <c r="A172" s="68" t="s">
        <v>116</v>
      </c>
      <c r="B172" s="28" t="s">
        <v>724</v>
      </c>
      <c r="C172" s="29" t="s">
        <v>262</v>
      </c>
      <c r="D172" s="29" t="s">
        <v>0</v>
      </c>
      <c r="E172" s="43">
        <v>787067.99986687303</v>
      </c>
      <c r="F172" s="43">
        <v>1479567.99982854</v>
      </c>
      <c r="G172" s="39">
        <v>44028.333333333336</v>
      </c>
      <c r="H172" s="35" t="str">
        <f>"FY"&amp;RIGHT(YEAR(DATE(YEAR(FY20_Published367[[#This Row],[Contract Bid - Start (5010)]]),MONTH(FY20_Published367[[#This Row],[Contract Bid - Start (5010)]])+(7-1),1)),2)</f>
        <v>FY21</v>
      </c>
      <c r="I172" s="13" t="str">
        <f>"Q"&amp;CHOOSE(MONTH(FY20_Published367[[#This Row],[Contract Bid - Start (5010)]]),3,3,3,4,4,4,1,1,1,2,2,2)</f>
        <v>Q1</v>
      </c>
      <c r="J172" s="39">
        <v>44168.333333333336</v>
      </c>
      <c r="K172" s="35" t="str">
        <f>"FY"&amp;RIGHT(YEAR(DATE(YEAR(FY20_Published367[[#This Row],[LNTP (6010)]]),MONTH(FY20_Published367[[#This Row],[LNTP (6010)]])+(7-1),1)),2)</f>
        <v>FY21</v>
      </c>
      <c r="L172" s="13" t="str">
        <f>"Q"&amp;CHOOSE(MONTH(FY20_Published367[[#This Row],[LNTP (6010)]]),3,3,3,4,4,4,1,1,1,2,2,2)</f>
        <v>Q2</v>
      </c>
      <c r="M172" s="39" t="s">
        <v>564</v>
      </c>
      <c r="N172" s="36" t="s">
        <v>590</v>
      </c>
      <c r="O172" s="36" t="s">
        <v>567</v>
      </c>
      <c r="P172" s="36" t="s">
        <v>593</v>
      </c>
      <c r="Q172" s="81" t="s">
        <v>807</v>
      </c>
    </row>
    <row r="173" spans="1:17" x14ac:dyDescent="0.2">
      <c r="A173" s="66" t="s">
        <v>526</v>
      </c>
      <c r="B173" s="28" t="s">
        <v>725</v>
      </c>
      <c r="C173" s="29" t="s">
        <v>262</v>
      </c>
      <c r="D173" s="29" t="s">
        <v>0</v>
      </c>
      <c r="E173" s="43">
        <v>546000</v>
      </c>
      <c r="F173" s="43">
        <v>939999.99972246005</v>
      </c>
      <c r="G173" s="39">
        <v>44062.333333333336</v>
      </c>
      <c r="H173" s="35" t="str">
        <f>"FY"&amp;RIGHT(YEAR(DATE(YEAR(FY20_Published367[[#This Row],[Contract Bid - Start (5010)]]),MONTH(FY20_Published367[[#This Row],[Contract Bid - Start (5010)]])+(7-1),1)),2)</f>
        <v>FY21</v>
      </c>
      <c r="I173" s="13" t="str">
        <f>"Q"&amp;CHOOSE(MONTH(FY20_Published367[[#This Row],[Contract Bid - Start (5010)]]),3,3,3,4,4,4,1,1,1,2,2,2)</f>
        <v>Q1</v>
      </c>
      <c r="J173" s="39">
        <v>44125.333333333336</v>
      </c>
      <c r="K173" s="35" t="str">
        <f>"FY"&amp;RIGHT(YEAR(DATE(YEAR(FY20_Published367[[#This Row],[LNTP (6010)]]),MONTH(FY20_Published367[[#This Row],[LNTP (6010)]])+(7-1),1)),2)</f>
        <v>FY21</v>
      </c>
      <c r="L173" s="13" t="str">
        <f>"Q"&amp;CHOOSE(MONTH(FY20_Published367[[#This Row],[LNTP (6010)]]),3,3,3,4,4,4,1,1,1,2,2,2)</f>
        <v>Q2</v>
      </c>
      <c r="M173" s="39" t="s">
        <v>564</v>
      </c>
      <c r="N173" s="36" t="s">
        <v>590</v>
      </c>
      <c r="O173" s="36" t="s">
        <v>567</v>
      </c>
      <c r="P173" s="36" t="s">
        <v>593</v>
      </c>
      <c r="Q173" s="81" t="e">
        <v>#N/A</v>
      </c>
    </row>
    <row r="174" spans="1:17" x14ac:dyDescent="0.2">
      <c r="A174" s="68" t="s">
        <v>370</v>
      </c>
      <c r="B174" s="28" t="s">
        <v>726</v>
      </c>
      <c r="C174" s="29" t="s">
        <v>264</v>
      </c>
      <c r="D174" s="29" t="s">
        <v>0</v>
      </c>
      <c r="E174" s="43">
        <v>10182999.989817001</v>
      </c>
      <c r="F174" s="43">
        <v>10902319.9893164</v>
      </c>
      <c r="G174" s="39">
        <v>43882.333333333336</v>
      </c>
      <c r="H174" s="35" t="str">
        <f>"FY"&amp;RIGHT(YEAR(DATE(YEAR(FY20_Published367[[#This Row],[Contract Bid - Start (5010)]]),MONTH(FY20_Published367[[#This Row],[Contract Bid - Start (5010)]])+(7-1),1)),2)</f>
        <v>FY20</v>
      </c>
      <c r="I174" s="13" t="str">
        <f>"Q"&amp;CHOOSE(MONTH(FY20_Published367[[#This Row],[Contract Bid - Start (5010)]]),3,3,3,4,4,4,1,1,1,2,2,2)</f>
        <v>Q3</v>
      </c>
      <c r="J174" s="39">
        <v>44019.333333333336</v>
      </c>
      <c r="K174" s="35" t="str">
        <f>"FY"&amp;RIGHT(YEAR(DATE(YEAR(FY20_Published367[[#This Row],[LNTP (6010)]]),MONTH(FY20_Published367[[#This Row],[LNTP (6010)]])+(7-1),1)),2)</f>
        <v>FY21</v>
      </c>
      <c r="L174" s="13" t="str">
        <f>"Q"&amp;CHOOSE(MONTH(FY20_Published367[[#This Row],[LNTP (6010)]]),3,3,3,4,4,4,1,1,1,2,2,2)</f>
        <v>Q1</v>
      </c>
      <c r="M174" s="39" t="s">
        <v>564</v>
      </c>
      <c r="N174" s="36" t="s">
        <v>590</v>
      </c>
      <c r="O174" s="36" t="s">
        <v>567</v>
      </c>
      <c r="P174" s="36" t="s">
        <v>593</v>
      </c>
      <c r="Q174" s="81" t="s">
        <v>807</v>
      </c>
    </row>
    <row r="175" spans="1:17" x14ac:dyDescent="0.2">
      <c r="A175" s="68" t="s">
        <v>371</v>
      </c>
      <c r="B175" s="28" t="s">
        <v>727</v>
      </c>
      <c r="C175" s="29" t="s">
        <v>264</v>
      </c>
      <c r="D175" s="29" t="s">
        <v>0</v>
      </c>
      <c r="E175" s="43">
        <v>4473999.9955259999</v>
      </c>
      <c r="F175" s="43">
        <v>5269999.9955259999</v>
      </c>
      <c r="G175" s="39">
        <v>43882.333333333336</v>
      </c>
      <c r="H175" s="35" t="str">
        <f>"FY"&amp;RIGHT(YEAR(DATE(YEAR(FY20_Published367[[#This Row],[Contract Bid - Start (5010)]]),MONTH(FY20_Published367[[#This Row],[Contract Bid - Start (5010)]])+(7-1),1)),2)</f>
        <v>FY20</v>
      </c>
      <c r="I175" s="13" t="str">
        <f>"Q"&amp;CHOOSE(MONTH(FY20_Published367[[#This Row],[Contract Bid - Start (5010)]]),3,3,3,4,4,4,1,1,1,2,2,2)</f>
        <v>Q3</v>
      </c>
      <c r="J175" s="39">
        <v>44019.333333333336</v>
      </c>
      <c r="K175" s="35" t="str">
        <f>"FY"&amp;RIGHT(YEAR(DATE(YEAR(FY20_Published367[[#This Row],[LNTP (6010)]]),MONTH(FY20_Published367[[#This Row],[LNTP (6010)]])+(7-1),1)),2)</f>
        <v>FY21</v>
      </c>
      <c r="L175" s="13" t="str">
        <f>"Q"&amp;CHOOSE(MONTH(FY20_Published367[[#This Row],[LNTP (6010)]]),3,3,3,4,4,4,1,1,1,2,2,2)</f>
        <v>Q1</v>
      </c>
      <c r="M175" s="39" t="s">
        <v>564</v>
      </c>
      <c r="N175" s="36" t="s">
        <v>590</v>
      </c>
      <c r="O175" s="36" t="s">
        <v>567</v>
      </c>
      <c r="P175" s="36" t="s">
        <v>593</v>
      </c>
      <c r="Q175" s="81" t="s">
        <v>807</v>
      </c>
    </row>
    <row r="176" spans="1:17" x14ac:dyDescent="0.2">
      <c r="A176" s="66" t="s">
        <v>499</v>
      </c>
      <c r="B176" s="28" t="s">
        <v>728</v>
      </c>
      <c r="C176" s="29" t="s">
        <v>264</v>
      </c>
      <c r="D176" s="29" t="s">
        <v>0</v>
      </c>
      <c r="E176" s="43">
        <v>1064424</v>
      </c>
      <c r="F176" s="43">
        <v>1350919.99944504</v>
      </c>
      <c r="G176" s="39">
        <v>44174.333333333336</v>
      </c>
      <c r="H176" s="35" t="str">
        <f>"FY"&amp;RIGHT(YEAR(DATE(YEAR(FY20_Published367[[#This Row],[Contract Bid - Start (5010)]]),MONTH(FY20_Published367[[#This Row],[Contract Bid - Start (5010)]])+(7-1),1)),2)</f>
        <v>FY21</v>
      </c>
      <c r="I176" s="13" t="str">
        <f>"Q"&amp;CHOOSE(MONTH(FY20_Published367[[#This Row],[Contract Bid - Start (5010)]]),3,3,3,4,4,4,1,1,1,2,2,2)</f>
        <v>Q2</v>
      </c>
      <c r="J176" s="39">
        <v>44231.333333333336</v>
      </c>
      <c r="K176" s="35" t="str">
        <f>"FY"&amp;RIGHT(YEAR(DATE(YEAR(FY20_Published367[[#This Row],[LNTP (6010)]]),MONTH(FY20_Published367[[#This Row],[LNTP (6010)]])+(7-1),1)),2)</f>
        <v>FY21</v>
      </c>
      <c r="L176" s="13" t="str">
        <f>"Q"&amp;CHOOSE(MONTH(FY20_Published367[[#This Row],[LNTP (6010)]]),3,3,3,4,4,4,1,1,1,2,2,2)</f>
        <v>Q3</v>
      </c>
      <c r="M176" s="39" t="s">
        <v>564</v>
      </c>
      <c r="N176" s="36" t="s">
        <v>590</v>
      </c>
      <c r="O176" s="36" t="s">
        <v>567</v>
      </c>
      <c r="P176" s="36" t="s">
        <v>657</v>
      </c>
      <c r="Q176" s="81" t="e">
        <v>#N/A</v>
      </c>
    </row>
    <row r="177" spans="1:17" x14ac:dyDescent="0.2">
      <c r="A177" s="66" t="s">
        <v>377</v>
      </c>
      <c r="B177" s="28" t="s">
        <v>729</v>
      </c>
      <c r="C177" s="29" t="s">
        <v>263</v>
      </c>
      <c r="D177" s="29" t="s">
        <v>0</v>
      </c>
      <c r="E177" s="43">
        <v>1105000</v>
      </c>
      <c r="F177" s="43">
        <v>1608999.99998174</v>
      </c>
      <c r="G177" s="39">
        <v>44057.333333333336</v>
      </c>
      <c r="H177" s="35" t="str">
        <f>"FY"&amp;RIGHT(YEAR(DATE(YEAR(FY20_Published367[[#This Row],[Contract Bid - Start (5010)]]),MONTH(FY20_Published367[[#This Row],[Contract Bid - Start (5010)]])+(7-1),1)),2)</f>
        <v>FY21</v>
      </c>
      <c r="I177" s="13" t="str">
        <f>"Q"&amp;CHOOSE(MONTH(FY20_Published367[[#This Row],[Contract Bid - Start (5010)]]),3,3,3,4,4,4,1,1,1,2,2,2)</f>
        <v>Q1</v>
      </c>
      <c r="J177" s="39">
        <v>44236.333333333336</v>
      </c>
      <c r="K177" s="35" t="str">
        <f>"FY"&amp;RIGHT(YEAR(DATE(YEAR(FY20_Published367[[#This Row],[LNTP (6010)]]),MONTH(FY20_Published367[[#This Row],[LNTP (6010)]])+(7-1),1)),2)</f>
        <v>FY21</v>
      </c>
      <c r="L177" s="13" t="str">
        <f>"Q"&amp;CHOOSE(MONTH(FY20_Published367[[#This Row],[LNTP (6010)]]),3,3,3,4,4,4,1,1,1,2,2,2)</f>
        <v>Q3</v>
      </c>
      <c r="M177" s="39" t="s">
        <v>564</v>
      </c>
      <c r="N177" s="36" t="s">
        <v>590</v>
      </c>
      <c r="O177" s="36" t="s">
        <v>567</v>
      </c>
      <c r="P177" s="36" t="s">
        <v>657</v>
      </c>
      <c r="Q177" s="81" t="s">
        <v>807</v>
      </c>
    </row>
    <row r="178" spans="1:17" x14ac:dyDescent="0.2">
      <c r="A178" s="66" t="s">
        <v>381</v>
      </c>
      <c r="B178" s="28" t="s">
        <v>730</v>
      </c>
      <c r="C178" s="29" t="s">
        <v>318</v>
      </c>
      <c r="D178" s="29" t="s">
        <v>0</v>
      </c>
      <c r="E178" s="43">
        <v>1519920</v>
      </c>
      <c r="F178" s="43">
        <v>2584522.9996923199</v>
      </c>
      <c r="G178" s="39">
        <v>44047.333333333336</v>
      </c>
      <c r="H178" s="35" t="str">
        <f>"FY"&amp;RIGHT(YEAR(DATE(YEAR(FY20_Published367[[#This Row],[Contract Bid - Start (5010)]]),MONTH(FY20_Published367[[#This Row],[Contract Bid - Start (5010)]])+(7-1),1)),2)</f>
        <v>FY21</v>
      </c>
      <c r="I178" s="13" t="str">
        <f>"Q"&amp;CHOOSE(MONTH(FY20_Published367[[#This Row],[Contract Bid - Start (5010)]]),3,3,3,4,4,4,1,1,1,2,2,2)</f>
        <v>Q1</v>
      </c>
      <c r="J178" s="39">
        <v>44195.333333333336</v>
      </c>
      <c r="K178" s="35" t="str">
        <f>"FY"&amp;RIGHT(YEAR(DATE(YEAR(FY20_Published367[[#This Row],[LNTP (6010)]]),MONTH(FY20_Published367[[#This Row],[LNTP (6010)]])+(7-1),1)),2)</f>
        <v>FY21</v>
      </c>
      <c r="L178" s="13" t="str">
        <f>"Q"&amp;CHOOSE(MONTH(FY20_Published367[[#This Row],[LNTP (6010)]]),3,3,3,4,4,4,1,1,1,2,2,2)</f>
        <v>Q2</v>
      </c>
      <c r="M178" s="39" t="s">
        <v>563</v>
      </c>
      <c r="N178" s="36" t="s">
        <v>590</v>
      </c>
      <c r="O178" s="36" t="s">
        <v>567</v>
      </c>
      <c r="P178" s="36" t="s">
        <v>591</v>
      </c>
      <c r="Q178" s="81" t="s">
        <v>807</v>
      </c>
    </row>
    <row r="179" spans="1:17" x14ac:dyDescent="0.2">
      <c r="A179" s="66" t="s">
        <v>429</v>
      </c>
      <c r="B179" s="28" t="s">
        <v>731</v>
      </c>
      <c r="C179" s="29" t="s">
        <v>318</v>
      </c>
      <c r="D179" s="29" t="s">
        <v>0</v>
      </c>
      <c r="E179" s="43">
        <v>599999.99881363602</v>
      </c>
      <c r="F179" s="43">
        <v>1499999.9984407399</v>
      </c>
      <c r="G179" s="39">
        <v>44063.333333333336</v>
      </c>
      <c r="H179" s="35" t="str">
        <f>"FY"&amp;RIGHT(YEAR(DATE(YEAR(FY20_Published367[[#This Row],[Contract Bid - Start (5010)]]),MONTH(FY20_Published367[[#This Row],[Contract Bid - Start (5010)]])+(7-1),1)),2)</f>
        <v>FY21</v>
      </c>
      <c r="I179" s="13" t="str">
        <f>"Q"&amp;CHOOSE(MONTH(FY20_Published367[[#This Row],[Contract Bid - Start (5010)]]),3,3,3,4,4,4,1,1,1,2,2,2)</f>
        <v>Q1</v>
      </c>
      <c r="J179" s="39">
        <v>44176.333333333336</v>
      </c>
      <c r="K179" s="35" t="str">
        <f>"FY"&amp;RIGHT(YEAR(DATE(YEAR(FY20_Published367[[#This Row],[LNTP (6010)]]),MONTH(FY20_Published367[[#This Row],[LNTP (6010)]])+(7-1),1)),2)</f>
        <v>FY21</v>
      </c>
      <c r="L179" s="13" t="str">
        <f>"Q"&amp;CHOOSE(MONTH(FY20_Published367[[#This Row],[LNTP (6010)]]),3,3,3,4,4,4,1,1,1,2,2,2)</f>
        <v>Q2</v>
      </c>
      <c r="M179" s="39" t="s">
        <v>563</v>
      </c>
      <c r="N179" s="36" t="s">
        <v>590</v>
      </c>
      <c r="O179" s="36" t="s">
        <v>567</v>
      </c>
      <c r="P179" s="36" t="s">
        <v>591</v>
      </c>
      <c r="Q179" s="81" t="e">
        <v>#N/A</v>
      </c>
    </row>
    <row r="180" spans="1:17" x14ac:dyDescent="0.2">
      <c r="A180" s="66" t="s">
        <v>291</v>
      </c>
      <c r="B180" s="28" t="s">
        <v>732</v>
      </c>
      <c r="C180" s="57" t="s">
        <v>318</v>
      </c>
      <c r="D180" s="57" t="s">
        <v>0</v>
      </c>
      <c r="E180" s="43">
        <v>1020093</v>
      </c>
      <c r="F180" s="58">
        <v>1868351.99944283</v>
      </c>
      <c r="G180" s="59">
        <v>43920.333333333336</v>
      </c>
      <c r="H180" s="60" t="str">
        <f>"FY"&amp;RIGHT(YEAR(DATE(YEAR(FY20_Published367[[#This Row],[Contract Bid - Start (5010)]]),MONTH(FY20_Published367[[#This Row],[Contract Bid - Start (5010)]])+(7-1),1)),2)</f>
        <v>FY20</v>
      </c>
      <c r="I180" s="61" t="str">
        <f>"Q"&amp;CHOOSE(MONTH(FY20_Published367[[#This Row],[Contract Bid - Start (5010)]]),3,3,3,4,4,4,1,1,1,2,2,2)</f>
        <v>Q3</v>
      </c>
      <c r="J180" s="59">
        <v>44053.333333333336</v>
      </c>
      <c r="K180" s="60" t="str">
        <f>"FY"&amp;RIGHT(YEAR(DATE(YEAR(FY20_Published367[[#This Row],[LNTP (6010)]]),MONTH(FY20_Published367[[#This Row],[LNTP (6010)]])+(7-1),1)),2)</f>
        <v>FY21</v>
      </c>
      <c r="L180" s="61" t="str">
        <f>"Q"&amp;CHOOSE(MONTH(FY20_Published367[[#This Row],[LNTP (6010)]]),3,3,3,4,4,4,1,1,1,2,2,2)</f>
        <v>Q1</v>
      </c>
      <c r="M180" s="39" t="s">
        <v>563</v>
      </c>
      <c r="N180" s="36" t="s">
        <v>590</v>
      </c>
      <c r="O180" s="36" t="s">
        <v>567</v>
      </c>
      <c r="P180" s="36" t="s">
        <v>591</v>
      </c>
      <c r="Q180" s="81" t="s">
        <v>807</v>
      </c>
    </row>
    <row r="181" spans="1:17" x14ac:dyDescent="0.2">
      <c r="A181" s="66" t="s">
        <v>520</v>
      </c>
      <c r="B181" s="28" t="s">
        <v>733</v>
      </c>
      <c r="C181" s="29" t="s">
        <v>263</v>
      </c>
      <c r="D181" s="29" t="s">
        <v>0</v>
      </c>
      <c r="E181" s="43">
        <v>6326130</v>
      </c>
      <c r="F181" s="43">
        <v>7326453.9997276403</v>
      </c>
      <c r="G181" s="39">
        <v>44091.333333333336</v>
      </c>
      <c r="H181" s="35" t="str">
        <f>"FY"&amp;RIGHT(YEAR(DATE(YEAR(FY20_Published367[[#This Row],[Contract Bid - Start (5010)]]),MONTH(FY20_Published367[[#This Row],[Contract Bid - Start (5010)]])+(7-1),1)),2)</f>
        <v>FY21</v>
      </c>
      <c r="I181" s="13" t="str">
        <f>"Q"&amp;CHOOSE(MONTH(FY20_Published367[[#This Row],[Contract Bid - Start (5010)]]),3,3,3,4,4,4,1,1,1,2,2,2)</f>
        <v>Q1</v>
      </c>
      <c r="J181" s="39">
        <v>44270.333333333336</v>
      </c>
      <c r="K181" s="35" t="str">
        <f>"FY"&amp;RIGHT(YEAR(DATE(YEAR(FY20_Published367[[#This Row],[LNTP (6010)]]),MONTH(FY20_Published367[[#This Row],[LNTP (6010)]])+(7-1),1)),2)</f>
        <v>FY21</v>
      </c>
      <c r="L181" s="13" t="str">
        <f>"Q"&amp;CHOOSE(MONTH(FY20_Published367[[#This Row],[LNTP (6010)]]),3,3,3,4,4,4,1,1,1,2,2,2)</f>
        <v>Q3</v>
      </c>
      <c r="M181" s="39" t="s">
        <v>564</v>
      </c>
      <c r="N181" s="36" t="s">
        <v>590</v>
      </c>
      <c r="O181" s="36" t="s">
        <v>567</v>
      </c>
      <c r="P181" s="36" t="s">
        <v>599</v>
      </c>
      <c r="Q181" s="81" t="e">
        <v>#N/A</v>
      </c>
    </row>
    <row r="182" spans="1:17" x14ac:dyDescent="0.2">
      <c r="A182" s="66" t="s">
        <v>383</v>
      </c>
      <c r="B182" s="28" t="s">
        <v>734</v>
      </c>
      <c r="C182" s="29" t="s">
        <v>263</v>
      </c>
      <c r="D182" s="29" t="s">
        <v>0</v>
      </c>
      <c r="E182" s="43">
        <v>1224988.9998949999</v>
      </c>
      <c r="F182" s="43">
        <v>1941557.99693886</v>
      </c>
      <c r="G182" s="39">
        <v>43993.333333333336</v>
      </c>
      <c r="H182" s="35" t="str">
        <f>"FY"&amp;RIGHT(YEAR(DATE(YEAR(FY20_Published367[[#This Row],[Contract Bid - Start (5010)]]),MONTH(FY20_Published367[[#This Row],[Contract Bid - Start (5010)]])+(7-1),1)),2)</f>
        <v>FY20</v>
      </c>
      <c r="I182" s="13" t="str">
        <f>"Q"&amp;CHOOSE(MONTH(FY20_Published367[[#This Row],[Contract Bid - Start (5010)]]),3,3,3,4,4,4,1,1,1,2,2,2)</f>
        <v>Q4</v>
      </c>
      <c r="J182" s="39">
        <v>44180.333333333336</v>
      </c>
      <c r="K182" s="35" t="str">
        <f>"FY"&amp;RIGHT(YEAR(DATE(YEAR(FY20_Published367[[#This Row],[LNTP (6010)]]),MONTH(FY20_Published367[[#This Row],[LNTP (6010)]])+(7-1),1)),2)</f>
        <v>FY21</v>
      </c>
      <c r="L182" s="13" t="str">
        <f>"Q"&amp;CHOOSE(MONTH(FY20_Published367[[#This Row],[LNTP (6010)]]),3,3,3,4,4,4,1,1,1,2,2,2)</f>
        <v>Q2</v>
      </c>
      <c r="M182" s="39" t="s">
        <v>564</v>
      </c>
      <c r="N182" s="36" t="s">
        <v>590</v>
      </c>
      <c r="O182" s="36" t="s">
        <v>567</v>
      </c>
      <c r="P182" s="36" t="s">
        <v>599</v>
      </c>
      <c r="Q182" s="81" t="s">
        <v>807</v>
      </c>
    </row>
    <row r="183" spans="1:17" x14ac:dyDescent="0.2">
      <c r="A183" s="66" t="s">
        <v>517</v>
      </c>
      <c r="B183" s="28" t="s">
        <v>735</v>
      </c>
      <c r="C183" s="29" t="s">
        <v>263</v>
      </c>
      <c r="D183" s="29" t="s">
        <v>0</v>
      </c>
      <c r="E183" s="43">
        <v>2999999.99919503</v>
      </c>
      <c r="F183" s="43">
        <v>5106565.9989408599</v>
      </c>
      <c r="G183" s="39">
        <v>44112.333333333336</v>
      </c>
      <c r="H183" s="35" t="str">
        <f>"FY"&amp;RIGHT(YEAR(DATE(YEAR(FY20_Published367[[#This Row],[Contract Bid - Start (5010)]]),MONTH(FY20_Published367[[#This Row],[Contract Bid - Start (5010)]])+(7-1),1)),2)</f>
        <v>FY21</v>
      </c>
      <c r="I183" s="13" t="str">
        <f>"Q"&amp;CHOOSE(MONTH(FY20_Published367[[#This Row],[Contract Bid - Start (5010)]]),3,3,3,4,4,4,1,1,1,2,2,2)</f>
        <v>Q2</v>
      </c>
      <c r="J183" s="39">
        <v>44210.333333333336</v>
      </c>
      <c r="K183" s="35" t="str">
        <f>"FY"&amp;RIGHT(YEAR(DATE(YEAR(FY20_Published367[[#This Row],[LNTP (6010)]]),MONTH(FY20_Published367[[#This Row],[LNTP (6010)]])+(7-1),1)),2)</f>
        <v>FY21</v>
      </c>
      <c r="L183" s="13" t="str">
        <f>"Q"&amp;CHOOSE(MONTH(FY20_Published367[[#This Row],[LNTP (6010)]]),3,3,3,4,4,4,1,1,1,2,2,2)</f>
        <v>Q3</v>
      </c>
      <c r="M183" s="39" t="s">
        <v>564</v>
      </c>
      <c r="N183" s="36" t="s">
        <v>590</v>
      </c>
      <c r="O183" s="36" t="s">
        <v>567</v>
      </c>
      <c r="P183" s="36" t="s">
        <v>599</v>
      </c>
      <c r="Q183" s="81" t="e">
        <v>#N/A</v>
      </c>
    </row>
    <row r="184" spans="1:17" x14ac:dyDescent="0.2">
      <c r="A184" s="66" t="s">
        <v>384</v>
      </c>
      <c r="B184" s="28" t="s">
        <v>736</v>
      </c>
      <c r="C184" s="29" t="s">
        <v>719</v>
      </c>
      <c r="D184" s="29" t="s">
        <v>0</v>
      </c>
      <c r="E184" s="43">
        <v>2557999.9988008598</v>
      </c>
      <c r="F184" s="43">
        <v>3374796.9983240701</v>
      </c>
      <c r="G184" s="39">
        <v>44109.333333333336</v>
      </c>
      <c r="H184" s="35" t="str">
        <f>"FY"&amp;RIGHT(YEAR(DATE(YEAR(FY20_Published367[[#This Row],[Contract Bid - Start (5010)]]),MONTH(FY20_Published367[[#This Row],[Contract Bid - Start (5010)]])+(7-1),1)),2)</f>
        <v>FY21</v>
      </c>
      <c r="I184" s="13" t="str">
        <f>"Q"&amp;CHOOSE(MONTH(FY20_Published367[[#This Row],[Contract Bid - Start (5010)]]),3,3,3,4,4,4,1,1,1,2,2,2)</f>
        <v>Q2</v>
      </c>
      <c r="J184" s="39">
        <v>44259.333333333336</v>
      </c>
      <c r="K184" s="35" t="str">
        <f>"FY"&amp;RIGHT(YEAR(DATE(YEAR(FY20_Published367[[#This Row],[LNTP (6010)]]),MONTH(FY20_Published367[[#This Row],[LNTP (6010)]])+(7-1),1)),2)</f>
        <v>FY21</v>
      </c>
      <c r="L184" s="13" t="str">
        <f>"Q"&amp;CHOOSE(MONTH(FY20_Published367[[#This Row],[LNTP (6010)]]),3,3,3,4,4,4,1,1,1,2,2,2)</f>
        <v>Q3</v>
      </c>
      <c r="M184" s="39" t="s">
        <v>564</v>
      </c>
      <c r="N184" s="36" t="s">
        <v>590</v>
      </c>
      <c r="O184" s="36" t="s">
        <v>567</v>
      </c>
      <c r="P184" s="36" t="s">
        <v>599</v>
      </c>
      <c r="Q184" s="81" t="s">
        <v>807</v>
      </c>
    </row>
    <row r="185" spans="1:17" x14ac:dyDescent="0.2">
      <c r="A185" s="66" t="s">
        <v>385</v>
      </c>
      <c r="B185" s="28" t="s">
        <v>737</v>
      </c>
      <c r="C185" s="29" t="s">
        <v>262</v>
      </c>
      <c r="D185" s="29" t="s">
        <v>0</v>
      </c>
      <c r="E185" s="43">
        <v>1529999.99928371</v>
      </c>
      <c r="F185" s="43">
        <v>2050426.4636315999</v>
      </c>
      <c r="G185" s="39">
        <v>44020.333333333336</v>
      </c>
      <c r="H185" s="35" t="str">
        <f>"FY"&amp;RIGHT(YEAR(DATE(YEAR(FY20_Published367[[#This Row],[Contract Bid - Start (5010)]]),MONTH(FY20_Published367[[#This Row],[Contract Bid - Start (5010)]])+(7-1),1)),2)</f>
        <v>FY21</v>
      </c>
      <c r="I185" s="13" t="str">
        <f>"Q"&amp;CHOOSE(MONTH(FY20_Published367[[#This Row],[Contract Bid - Start (5010)]]),3,3,3,4,4,4,1,1,1,2,2,2)</f>
        <v>Q1</v>
      </c>
      <c r="J185" s="39">
        <v>44167.333333333336</v>
      </c>
      <c r="K185" s="35" t="str">
        <f>"FY"&amp;RIGHT(YEAR(DATE(YEAR(FY20_Published367[[#This Row],[LNTP (6010)]]),MONTH(FY20_Published367[[#This Row],[LNTP (6010)]])+(7-1),1)),2)</f>
        <v>FY21</v>
      </c>
      <c r="L185" s="13" t="str">
        <f>"Q"&amp;CHOOSE(MONTH(FY20_Published367[[#This Row],[LNTP (6010)]]),3,3,3,4,4,4,1,1,1,2,2,2)</f>
        <v>Q2</v>
      </c>
      <c r="M185" s="39" t="s">
        <v>564</v>
      </c>
      <c r="N185" s="36" t="s">
        <v>590</v>
      </c>
      <c r="O185" s="36" t="s">
        <v>567</v>
      </c>
      <c r="P185" s="36" t="s">
        <v>599</v>
      </c>
      <c r="Q185" s="81" t="s">
        <v>807</v>
      </c>
    </row>
    <row r="186" spans="1:17" x14ac:dyDescent="0.2">
      <c r="A186" s="66" t="s">
        <v>522</v>
      </c>
      <c r="B186" s="28" t="s">
        <v>738</v>
      </c>
      <c r="C186" s="29" t="s">
        <v>263</v>
      </c>
      <c r="D186" s="29" t="s">
        <v>0</v>
      </c>
      <c r="E186" s="43">
        <v>1179000</v>
      </c>
      <c r="F186" s="43">
        <v>1427999.9997644799</v>
      </c>
      <c r="G186" s="39">
        <v>44091.333333333336</v>
      </c>
      <c r="H186" s="35" t="str">
        <f>"FY"&amp;RIGHT(YEAR(DATE(YEAR(FY20_Published367[[#This Row],[Contract Bid - Start (5010)]]),MONTH(FY20_Published367[[#This Row],[Contract Bid - Start (5010)]])+(7-1),1)),2)</f>
        <v>FY21</v>
      </c>
      <c r="I186" s="13" t="str">
        <f>"Q"&amp;CHOOSE(MONTH(FY20_Published367[[#This Row],[Contract Bid - Start (5010)]]),3,3,3,4,4,4,1,1,1,2,2,2)</f>
        <v>Q1</v>
      </c>
      <c r="J186" s="39">
        <v>44270.333333333336</v>
      </c>
      <c r="K186" s="35" t="str">
        <f>"FY"&amp;RIGHT(YEAR(DATE(YEAR(FY20_Published367[[#This Row],[LNTP (6010)]]),MONTH(FY20_Published367[[#This Row],[LNTP (6010)]])+(7-1),1)),2)</f>
        <v>FY21</v>
      </c>
      <c r="L186" s="13" t="str">
        <f>"Q"&amp;CHOOSE(MONTH(FY20_Published367[[#This Row],[LNTP (6010)]]),3,3,3,4,4,4,1,1,1,2,2,2)</f>
        <v>Q3</v>
      </c>
      <c r="M186" s="39" t="s">
        <v>564</v>
      </c>
      <c r="N186" s="36" t="s">
        <v>590</v>
      </c>
      <c r="O186" s="36" t="s">
        <v>567</v>
      </c>
      <c r="P186" s="36" t="s">
        <v>599</v>
      </c>
      <c r="Q186" s="81" t="e">
        <v>#N/A</v>
      </c>
    </row>
    <row r="187" spans="1:17" x14ac:dyDescent="0.2">
      <c r="A187" s="66" t="s">
        <v>417</v>
      </c>
      <c r="B187" s="28" t="s">
        <v>739</v>
      </c>
      <c r="C187" s="29" t="s">
        <v>264</v>
      </c>
      <c r="D187" s="29" t="s">
        <v>0</v>
      </c>
      <c r="E187" s="43">
        <v>799999.99805454502</v>
      </c>
      <c r="F187" s="43">
        <v>995999.99792907701</v>
      </c>
      <c r="G187" s="39">
        <v>44077.333333333336</v>
      </c>
      <c r="H187" s="35" t="str">
        <f>"FY"&amp;RIGHT(YEAR(DATE(YEAR(FY20_Published367[[#This Row],[Contract Bid - Start (5010)]]),MONTH(FY20_Published367[[#This Row],[Contract Bid - Start (5010)]])+(7-1),1)),2)</f>
        <v>FY21</v>
      </c>
      <c r="I187" s="13" t="str">
        <f>"Q"&amp;CHOOSE(MONTH(FY20_Published367[[#This Row],[Contract Bid - Start (5010)]]),3,3,3,4,4,4,1,1,1,2,2,2)</f>
        <v>Q1</v>
      </c>
      <c r="J187" s="39">
        <v>44288.333333333336</v>
      </c>
      <c r="K187" s="35" t="str">
        <f>"FY"&amp;RIGHT(YEAR(DATE(YEAR(FY20_Published367[[#This Row],[LNTP (6010)]]),MONTH(FY20_Published367[[#This Row],[LNTP (6010)]])+(7-1),1)),2)</f>
        <v>FY21</v>
      </c>
      <c r="L187" s="13" t="str">
        <f>"Q"&amp;CHOOSE(MONTH(FY20_Published367[[#This Row],[LNTP (6010)]]),3,3,3,4,4,4,1,1,1,2,2,2)</f>
        <v>Q4</v>
      </c>
      <c r="M187" s="39" t="s">
        <v>564</v>
      </c>
      <c r="N187" s="36" t="s">
        <v>590</v>
      </c>
      <c r="O187" s="36" t="s">
        <v>567</v>
      </c>
      <c r="P187" s="36" t="s">
        <v>599</v>
      </c>
      <c r="Q187" s="81" t="s">
        <v>807</v>
      </c>
    </row>
    <row r="188" spans="1:17" x14ac:dyDescent="0.2">
      <c r="A188" s="68" t="s">
        <v>479</v>
      </c>
      <c r="B188" s="28" t="s">
        <v>740</v>
      </c>
      <c r="C188" s="29" t="s">
        <v>264</v>
      </c>
      <c r="D188" s="29" t="s">
        <v>0</v>
      </c>
      <c r="E188" s="43">
        <v>10955999.860809</v>
      </c>
      <c r="F188" s="43">
        <v>17906999.850251701</v>
      </c>
      <c r="G188" s="39">
        <v>44200.333333333336</v>
      </c>
      <c r="H188" s="35" t="str">
        <f>"FY"&amp;RIGHT(YEAR(DATE(YEAR(FY20_Published367[[#This Row],[Contract Bid - Start (5010)]]),MONTH(FY20_Published367[[#This Row],[Contract Bid - Start (5010)]])+(7-1),1)),2)</f>
        <v>FY21</v>
      </c>
      <c r="I188" s="13" t="str">
        <f>"Q"&amp;CHOOSE(MONTH(FY20_Published367[[#This Row],[Contract Bid - Start (5010)]]),3,3,3,4,4,4,1,1,1,2,2,2)</f>
        <v>Q3</v>
      </c>
      <c r="J188" s="39">
        <v>44378.333333333336</v>
      </c>
      <c r="K188" s="35" t="str">
        <f>"FY"&amp;RIGHT(YEAR(DATE(YEAR(FY20_Published367[[#This Row],[LNTP (6010)]]),MONTH(FY20_Published367[[#This Row],[LNTP (6010)]])+(7-1),1)),2)</f>
        <v>FY22</v>
      </c>
      <c r="L188" s="13" t="str">
        <f>"Q"&amp;CHOOSE(MONTH(FY20_Published367[[#This Row],[LNTP (6010)]]),3,3,3,4,4,4,1,1,1,2,2,2)</f>
        <v>Q1</v>
      </c>
      <c r="M188" s="39" t="s">
        <v>563</v>
      </c>
      <c r="N188" s="36" t="s">
        <v>590</v>
      </c>
      <c r="O188" s="36" t="s">
        <v>567</v>
      </c>
      <c r="P188" s="36" t="s">
        <v>598</v>
      </c>
      <c r="Q188" s="81" t="e">
        <v>#N/A</v>
      </c>
    </row>
    <row r="189" spans="1:17" x14ac:dyDescent="0.2">
      <c r="A189" s="68" t="s">
        <v>406</v>
      </c>
      <c r="B189" s="28" t="s">
        <v>741</v>
      </c>
      <c r="C189" s="29" t="s">
        <v>262</v>
      </c>
      <c r="D189" s="29" t="s">
        <v>0</v>
      </c>
      <c r="E189" s="43">
        <v>2700000</v>
      </c>
      <c r="F189" s="43">
        <v>4174999.9997747201</v>
      </c>
      <c r="G189" s="39">
        <v>44217.333333333336</v>
      </c>
      <c r="H189" s="35" t="str">
        <f>"FY"&amp;RIGHT(YEAR(DATE(YEAR(FY20_Published367[[#This Row],[Contract Bid - Start (5010)]]),MONTH(FY20_Published367[[#This Row],[Contract Bid - Start (5010)]])+(7-1),1)),2)</f>
        <v>FY21</v>
      </c>
      <c r="I189" s="13" t="str">
        <f>"Q"&amp;CHOOSE(MONTH(FY20_Published367[[#This Row],[Contract Bid - Start (5010)]]),3,3,3,4,4,4,1,1,1,2,2,2)</f>
        <v>Q3</v>
      </c>
      <c r="J189" s="39">
        <v>44404.333333333336</v>
      </c>
      <c r="K189" s="35" t="str">
        <f>"FY"&amp;RIGHT(YEAR(DATE(YEAR(FY20_Published367[[#This Row],[LNTP (6010)]]),MONTH(FY20_Published367[[#This Row],[LNTP (6010)]])+(7-1),1)),2)</f>
        <v>FY22</v>
      </c>
      <c r="L189" s="13" t="str">
        <f>"Q"&amp;CHOOSE(MONTH(FY20_Published367[[#This Row],[LNTP (6010)]]),3,3,3,4,4,4,1,1,1,2,2,2)</f>
        <v>Q1</v>
      </c>
      <c r="M189" s="39" t="s">
        <v>564</v>
      </c>
      <c r="N189" s="36" t="s">
        <v>590</v>
      </c>
      <c r="O189" s="36" t="s">
        <v>567</v>
      </c>
      <c r="P189" s="36" t="s">
        <v>600</v>
      </c>
      <c r="Q189" s="81" t="e">
        <v>#N/A</v>
      </c>
    </row>
    <row r="190" spans="1:17" x14ac:dyDescent="0.2">
      <c r="A190" s="68" t="s">
        <v>401</v>
      </c>
      <c r="B190" s="28" t="s">
        <v>742</v>
      </c>
      <c r="C190" s="29" t="s">
        <v>316</v>
      </c>
      <c r="D190" s="29" t="s">
        <v>0</v>
      </c>
      <c r="E190" s="43">
        <v>275000</v>
      </c>
      <c r="F190" s="43">
        <v>525195.99978024105</v>
      </c>
      <c r="G190" s="39">
        <v>44341.333333333336</v>
      </c>
      <c r="H190" s="35" t="str">
        <f>"FY"&amp;RIGHT(YEAR(DATE(YEAR(FY20_Published367[[#This Row],[Contract Bid - Start (5010)]]),MONTH(FY20_Published367[[#This Row],[Contract Bid - Start (5010)]])+(7-1),1)),2)</f>
        <v>FY21</v>
      </c>
      <c r="I190" s="13" t="str">
        <f>"Q"&amp;CHOOSE(MONTH(FY20_Published367[[#This Row],[Contract Bid - Start (5010)]]),3,3,3,4,4,4,1,1,1,2,2,2)</f>
        <v>Q4</v>
      </c>
      <c r="J190" s="39">
        <v>44494.333333333336</v>
      </c>
      <c r="K190" s="35" t="str">
        <f>"FY"&amp;RIGHT(YEAR(DATE(YEAR(FY20_Published367[[#This Row],[LNTP (6010)]]),MONTH(FY20_Published367[[#This Row],[LNTP (6010)]])+(7-1),1)),2)</f>
        <v>FY22</v>
      </c>
      <c r="L190" s="13" t="str">
        <f>"Q"&amp;CHOOSE(MONTH(FY20_Published367[[#This Row],[LNTP (6010)]]),3,3,3,4,4,4,1,1,1,2,2,2)</f>
        <v>Q2</v>
      </c>
      <c r="M190" s="39" t="s">
        <v>564</v>
      </c>
      <c r="N190" s="36" t="s">
        <v>590</v>
      </c>
      <c r="O190" s="36" t="s">
        <v>567</v>
      </c>
      <c r="P190" s="36" t="s">
        <v>600</v>
      </c>
      <c r="Q190" s="81" t="e">
        <v>#N/A</v>
      </c>
    </row>
    <row r="191" spans="1:17" x14ac:dyDescent="0.2">
      <c r="A191" s="68" t="s">
        <v>331</v>
      </c>
      <c r="B191" s="28" t="s">
        <v>743</v>
      </c>
      <c r="C191" s="29" t="s">
        <v>264</v>
      </c>
      <c r="D191" s="29" t="s">
        <v>0</v>
      </c>
      <c r="E191" s="43">
        <v>27058955.954997301</v>
      </c>
      <c r="F191" s="43">
        <v>38173391.933171898</v>
      </c>
      <c r="G191" s="39">
        <v>44333.333333333336</v>
      </c>
      <c r="H191" s="35" t="str">
        <f>"FY"&amp;RIGHT(YEAR(DATE(YEAR(FY20_Published367[[#This Row],[Contract Bid - Start (5010)]]),MONTH(FY20_Published367[[#This Row],[Contract Bid - Start (5010)]])+(7-1),1)),2)</f>
        <v>FY21</v>
      </c>
      <c r="I191" s="13" t="str">
        <f>"Q"&amp;CHOOSE(MONTH(FY20_Published367[[#This Row],[Contract Bid - Start (5010)]]),3,3,3,4,4,4,1,1,1,2,2,2)</f>
        <v>Q4</v>
      </c>
      <c r="J191" s="39">
        <v>44483.333333333336</v>
      </c>
      <c r="K191" s="35" t="str">
        <f>"FY"&amp;RIGHT(YEAR(DATE(YEAR(FY20_Published367[[#This Row],[LNTP (6010)]]),MONTH(FY20_Published367[[#This Row],[LNTP (6010)]])+(7-1),1)),2)</f>
        <v>FY22</v>
      </c>
      <c r="L191" s="13" t="str">
        <f>"Q"&amp;CHOOSE(MONTH(FY20_Published367[[#This Row],[LNTP (6010)]]),3,3,3,4,4,4,1,1,1,2,2,2)</f>
        <v>Q2</v>
      </c>
      <c r="M191" s="39" t="s">
        <v>564</v>
      </c>
      <c r="N191" s="36" t="s">
        <v>590</v>
      </c>
      <c r="O191" s="36" t="s">
        <v>567</v>
      </c>
      <c r="P191" s="36" t="s">
        <v>574</v>
      </c>
      <c r="Q191" s="81" t="s">
        <v>807</v>
      </c>
    </row>
    <row r="192" spans="1:17" x14ac:dyDescent="0.2">
      <c r="A192" s="68" t="s">
        <v>466</v>
      </c>
      <c r="B192" s="28" t="s">
        <v>744</v>
      </c>
      <c r="C192" s="29" t="s">
        <v>264</v>
      </c>
      <c r="D192" s="29" t="s">
        <v>0</v>
      </c>
      <c r="E192" s="43">
        <v>896283.99927218305</v>
      </c>
      <c r="F192" s="43">
        <v>1414183.9990499699</v>
      </c>
      <c r="G192" s="39">
        <v>44319.333333333336</v>
      </c>
      <c r="H192" s="35" t="str">
        <f>"FY"&amp;RIGHT(YEAR(DATE(YEAR(FY20_Published367[[#This Row],[Contract Bid - Start (5010)]]),MONTH(FY20_Published367[[#This Row],[Contract Bid - Start (5010)]])+(7-1),1)),2)</f>
        <v>FY21</v>
      </c>
      <c r="I192" s="13" t="str">
        <f>"Q"&amp;CHOOSE(MONTH(FY20_Published367[[#This Row],[Contract Bid - Start (5010)]]),3,3,3,4,4,4,1,1,1,2,2,2)</f>
        <v>Q4</v>
      </c>
      <c r="J192" s="39">
        <v>44501.333333333336</v>
      </c>
      <c r="K192" s="35" t="str">
        <f>"FY"&amp;RIGHT(YEAR(DATE(YEAR(FY20_Published367[[#This Row],[LNTP (6010)]]),MONTH(FY20_Published367[[#This Row],[LNTP (6010)]])+(7-1),1)),2)</f>
        <v>FY22</v>
      </c>
      <c r="L192" s="13" t="str">
        <f>"Q"&amp;CHOOSE(MONTH(FY20_Published367[[#This Row],[LNTP (6010)]]),3,3,3,4,4,4,1,1,1,2,2,2)</f>
        <v>Q2</v>
      </c>
      <c r="M192" s="39" t="s">
        <v>564</v>
      </c>
      <c r="N192" s="36" t="s">
        <v>590</v>
      </c>
      <c r="O192" s="36" t="s">
        <v>567</v>
      </c>
      <c r="P192" s="36" t="s">
        <v>578</v>
      </c>
      <c r="Q192" s="81" t="e">
        <v>#N/A</v>
      </c>
    </row>
    <row r="193" spans="1:17" x14ac:dyDescent="0.2">
      <c r="A193" s="68" t="s">
        <v>461</v>
      </c>
      <c r="B193" s="28" t="s">
        <v>745</v>
      </c>
      <c r="C193" s="29" t="s">
        <v>263</v>
      </c>
      <c r="D193" s="29" t="s">
        <v>0</v>
      </c>
      <c r="E193" s="43">
        <v>2645301.99872198</v>
      </c>
      <c r="F193" s="43">
        <v>3707426.9983103699</v>
      </c>
      <c r="G193" s="39">
        <v>44319.333333333336</v>
      </c>
      <c r="H193" s="35" t="str">
        <f>"FY"&amp;RIGHT(YEAR(DATE(YEAR(FY20_Published367[[#This Row],[Contract Bid - Start (5010)]]),MONTH(FY20_Published367[[#This Row],[Contract Bid - Start (5010)]])+(7-1),1)),2)</f>
        <v>FY21</v>
      </c>
      <c r="I193" s="13" t="str">
        <f>"Q"&amp;CHOOSE(MONTH(FY20_Published367[[#This Row],[Contract Bid - Start (5010)]]),3,3,3,4,4,4,1,1,1,2,2,2)</f>
        <v>Q4</v>
      </c>
      <c r="J193" s="39">
        <v>44501.333333333336</v>
      </c>
      <c r="K193" s="35" t="str">
        <f>"FY"&amp;RIGHT(YEAR(DATE(YEAR(FY20_Published367[[#This Row],[LNTP (6010)]]),MONTH(FY20_Published367[[#This Row],[LNTP (6010)]])+(7-1),1)),2)</f>
        <v>FY22</v>
      </c>
      <c r="L193" s="13" t="str">
        <f>"Q"&amp;CHOOSE(MONTH(FY20_Published367[[#This Row],[LNTP (6010)]]),3,3,3,4,4,4,1,1,1,2,2,2)</f>
        <v>Q2</v>
      </c>
      <c r="M193" s="39" t="s">
        <v>564</v>
      </c>
      <c r="N193" s="36" t="s">
        <v>590</v>
      </c>
      <c r="O193" s="36" t="s">
        <v>567</v>
      </c>
      <c r="P193" s="36" t="s">
        <v>578</v>
      </c>
      <c r="Q193" s="81" t="e">
        <v>#N/A</v>
      </c>
    </row>
    <row r="194" spans="1:17" x14ac:dyDescent="0.2">
      <c r="A194" s="68" t="s">
        <v>511</v>
      </c>
      <c r="B194" s="28" t="s">
        <v>746</v>
      </c>
      <c r="C194" s="57" t="s">
        <v>264</v>
      </c>
      <c r="D194" s="57" t="s">
        <v>0</v>
      </c>
      <c r="E194" s="43">
        <v>5580141.9860496502</v>
      </c>
      <c r="F194" s="43">
        <v>7395141.9854285801</v>
      </c>
      <c r="G194" s="59">
        <v>44316.333333333336</v>
      </c>
      <c r="H194" s="35" t="str">
        <f>"FY"&amp;RIGHT(YEAR(DATE(YEAR(FY20_Published367[[#This Row],[Contract Bid - Start (5010)]]),MONTH(FY20_Published367[[#This Row],[Contract Bid - Start (5010)]])+(7-1),1)),2)</f>
        <v>FY21</v>
      </c>
      <c r="I194" s="61" t="str">
        <f>"Q"&amp;CHOOSE(MONTH(FY20_Published367[[#This Row],[Contract Bid - Start (5010)]]),3,3,3,4,4,4,1,1,1,2,2,2)</f>
        <v>Q4</v>
      </c>
      <c r="J194" s="59">
        <v>44501.333333333336</v>
      </c>
      <c r="K194" s="35" t="str">
        <f>"FY"&amp;RIGHT(YEAR(DATE(YEAR(FY20_Published367[[#This Row],[LNTP (6010)]]),MONTH(FY20_Published367[[#This Row],[LNTP (6010)]])+(7-1),1)),2)</f>
        <v>FY22</v>
      </c>
      <c r="L194" s="61" t="str">
        <f>"Q"&amp;CHOOSE(MONTH(FY20_Published367[[#This Row],[LNTP (6010)]]),3,3,3,4,4,4,1,1,1,2,2,2)</f>
        <v>Q2</v>
      </c>
      <c r="M194" s="39" t="s">
        <v>564</v>
      </c>
      <c r="N194" s="36" t="s">
        <v>590</v>
      </c>
      <c r="O194" s="36" t="s">
        <v>567</v>
      </c>
      <c r="P194" s="36" t="s">
        <v>578</v>
      </c>
      <c r="Q194" s="81" t="e">
        <v>#N/A</v>
      </c>
    </row>
    <row r="195" spans="1:17" x14ac:dyDescent="0.2">
      <c r="A195" s="68" t="s">
        <v>510</v>
      </c>
      <c r="B195" s="28" t="s">
        <v>747</v>
      </c>
      <c r="C195" s="29" t="s">
        <v>263</v>
      </c>
      <c r="D195" s="29" t="s">
        <v>0</v>
      </c>
      <c r="E195" s="43">
        <v>6907707.9827307304</v>
      </c>
      <c r="F195" s="43">
        <v>9121707.9819796607</v>
      </c>
      <c r="G195" s="39">
        <v>44316.333333333336</v>
      </c>
      <c r="H195" s="35" t="str">
        <f>"FY"&amp;RIGHT(YEAR(DATE(YEAR(FY20_Published367[[#This Row],[Contract Bid - Start (5010)]]),MONTH(FY20_Published367[[#This Row],[Contract Bid - Start (5010)]])+(7-1),1)),2)</f>
        <v>FY21</v>
      </c>
      <c r="I195" s="13" t="str">
        <f>"Q"&amp;CHOOSE(MONTH(FY20_Published367[[#This Row],[Contract Bid - Start (5010)]]),3,3,3,4,4,4,1,1,1,2,2,2)</f>
        <v>Q4</v>
      </c>
      <c r="J195" s="39">
        <v>44501.333333333336</v>
      </c>
      <c r="K195" s="35" t="str">
        <f>"FY"&amp;RIGHT(YEAR(DATE(YEAR(FY20_Published367[[#This Row],[LNTP (6010)]]),MONTH(FY20_Published367[[#This Row],[LNTP (6010)]])+(7-1),1)),2)</f>
        <v>FY22</v>
      </c>
      <c r="L195" s="13" t="str">
        <f>"Q"&amp;CHOOSE(MONTH(FY20_Published367[[#This Row],[LNTP (6010)]]),3,3,3,4,4,4,1,1,1,2,2,2)</f>
        <v>Q2</v>
      </c>
      <c r="M195" s="39" t="s">
        <v>564</v>
      </c>
      <c r="N195" s="36" t="s">
        <v>590</v>
      </c>
      <c r="O195" s="36" t="s">
        <v>567</v>
      </c>
      <c r="P195" s="36" t="s">
        <v>578</v>
      </c>
      <c r="Q195" s="81" t="e">
        <v>#N/A</v>
      </c>
    </row>
    <row r="196" spans="1:17" x14ac:dyDescent="0.2">
      <c r="A196" s="68" t="s">
        <v>430</v>
      </c>
      <c r="B196" s="28" t="s">
        <v>748</v>
      </c>
      <c r="C196" s="29" t="s">
        <v>264</v>
      </c>
      <c r="D196" s="29" t="s">
        <v>0</v>
      </c>
      <c r="E196" s="43">
        <v>8503100</v>
      </c>
      <c r="F196" s="43">
        <v>12634199.994920401</v>
      </c>
      <c r="G196" s="39">
        <v>44392.333333333336</v>
      </c>
      <c r="H196" s="35" t="str">
        <f>"FY"&amp;RIGHT(YEAR(DATE(YEAR(FY20_Published367[[#This Row],[Contract Bid - Start (5010)]]),MONTH(FY20_Published367[[#This Row],[Contract Bid - Start (5010)]])+(7-1),1)),2)</f>
        <v>FY22</v>
      </c>
      <c r="I196" s="13" t="str">
        <f>"Q"&amp;CHOOSE(MONTH(FY20_Published367[[#This Row],[Contract Bid - Start (5010)]]),3,3,3,4,4,4,1,1,1,2,2,2)</f>
        <v>Q1</v>
      </c>
      <c r="J196" s="39">
        <v>44553.333333333336</v>
      </c>
      <c r="K196" s="35" t="str">
        <f>"FY"&amp;RIGHT(YEAR(DATE(YEAR(FY20_Published367[[#This Row],[LNTP (6010)]]),MONTH(FY20_Published367[[#This Row],[LNTP (6010)]])+(7-1),1)),2)</f>
        <v>FY22</v>
      </c>
      <c r="L196" s="13" t="str">
        <f>"Q"&amp;CHOOSE(MONTH(FY20_Published367[[#This Row],[LNTP (6010)]]),3,3,3,4,4,4,1,1,1,2,2,2)</f>
        <v>Q2</v>
      </c>
      <c r="M196" s="39" t="s">
        <v>564</v>
      </c>
      <c r="N196" s="36" t="s">
        <v>590</v>
      </c>
      <c r="O196" s="36" t="s">
        <v>567</v>
      </c>
      <c r="P196" s="36" t="s">
        <v>578</v>
      </c>
      <c r="Q196" s="81" t="e">
        <v>#N/A</v>
      </c>
    </row>
    <row r="197" spans="1:17" x14ac:dyDescent="0.2">
      <c r="A197" s="68" t="s">
        <v>436</v>
      </c>
      <c r="B197" s="28" t="s">
        <v>749</v>
      </c>
      <c r="C197" s="29" t="s">
        <v>264</v>
      </c>
      <c r="D197" s="29" t="s">
        <v>0</v>
      </c>
      <c r="E197" s="43">
        <v>5121200</v>
      </c>
      <c r="F197" s="43">
        <v>7511199.9987184303</v>
      </c>
      <c r="G197" s="39">
        <v>44228.333333333336</v>
      </c>
      <c r="H197" s="35" t="str">
        <f>"FY"&amp;RIGHT(YEAR(DATE(YEAR(FY20_Published367[[#This Row],[Contract Bid - Start (5010)]]),MONTH(FY20_Published367[[#This Row],[Contract Bid - Start (5010)]])+(7-1),1)),2)</f>
        <v>FY21</v>
      </c>
      <c r="I197" s="13" t="str">
        <f>"Q"&amp;CHOOSE(MONTH(FY20_Published367[[#This Row],[Contract Bid - Start (5010)]]),3,3,3,4,4,4,1,1,1,2,2,2)</f>
        <v>Q3</v>
      </c>
      <c r="J197" s="39">
        <v>44410.333333333336</v>
      </c>
      <c r="K197" s="35" t="str">
        <f>"FY"&amp;RIGHT(YEAR(DATE(YEAR(FY20_Published367[[#This Row],[LNTP (6010)]]),MONTH(FY20_Published367[[#This Row],[LNTP (6010)]])+(7-1),1)),2)</f>
        <v>FY22</v>
      </c>
      <c r="L197" s="13" t="str">
        <f>"Q"&amp;CHOOSE(MONTH(FY20_Published367[[#This Row],[LNTP (6010)]]),3,3,3,4,4,4,1,1,1,2,2,2)</f>
        <v>Q1</v>
      </c>
      <c r="M197" s="39" t="s">
        <v>564</v>
      </c>
      <c r="N197" s="36" t="s">
        <v>590</v>
      </c>
      <c r="O197" s="36" t="s">
        <v>567</v>
      </c>
      <c r="P197" s="36" t="s">
        <v>578</v>
      </c>
      <c r="Q197" s="81" t="e">
        <v>#N/A</v>
      </c>
    </row>
    <row r="198" spans="1:17" x14ac:dyDescent="0.2">
      <c r="A198" s="68" t="s">
        <v>432</v>
      </c>
      <c r="B198" s="28" t="s">
        <v>750</v>
      </c>
      <c r="C198" s="29" t="s">
        <v>263</v>
      </c>
      <c r="D198" s="29" t="s">
        <v>0</v>
      </c>
      <c r="E198" s="43">
        <v>2346300</v>
      </c>
      <c r="F198" s="43">
        <v>3441199.99941243</v>
      </c>
      <c r="G198" s="39">
        <v>44228.333333333336</v>
      </c>
      <c r="H198" s="35" t="str">
        <f>"FY"&amp;RIGHT(YEAR(DATE(YEAR(FY20_Published367[[#This Row],[Contract Bid - Start (5010)]]),MONTH(FY20_Published367[[#This Row],[Contract Bid - Start (5010)]])+(7-1),1)),2)</f>
        <v>FY21</v>
      </c>
      <c r="I198" s="13" t="str">
        <f>"Q"&amp;CHOOSE(MONTH(FY20_Published367[[#This Row],[Contract Bid - Start (5010)]]),3,3,3,4,4,4,1,1,1,2,2,2)</f>
        <v>Q3</v>
      </c>
      <c r="J198" s="39">
        <v>44410.333333333336</v>
      </c>
      <c r="K198" s="35" t="str">
        <f>"FY"&amp;RIGHT(YEAR(DATE(YEAR(FY20_Published367[[#This Row],[LNTP (6010)]]),MONTH(FY20_Published367[[#This Row],[LNTP (6010)]])+(7-1),1)),2)</f>
        <v>FY22</v>
      </c>
      <c r="L198" s="13" t="str">
        <f>"Q"&amp;CHOOSE(MONTH(FY20_Published367[[#This Row],[LNTP (6010)]]),3,3,3,4,4,4,1,1,1,2,2,2)</f>
        <v>Q1</v>
      </c>
      <c r="M198" s="39" t="s">
        <v>564</v>
      </c>
      <c r="N198" s="36" t="s">
        <v>590</v>
      </c>
      <c r="O198" s="36" t="s">
        <v>567</v>
      </c>
      <c r="P198" s="36" t="s">
        <v>578</v>
      </c>
      <c r="Q198" s="81" t="e">
        <v>#N/A</v>
      </c>
    </row>
    <row r="199" spans="1:17" x14ac:dyDescent="0.2">
      <c r="A199" s="68" t="s">
        <v>408</v>
      </c>
      <c r="B199" s="28" t="s">
        <v>751</v>
      </c>
      <c r="C199" s="29" t="s">
        <v>263</v>
      </c>
      <c r="D199" s="29" t="s">
        <v>0</v>
      </c>
      <c r="E199" s="43">
        <v>2399400</v>
      </c>
      <c r="F199" s="43">
        <v>3471999.9986978299</v>
      </c>
      <c r="G199" s="39">
        <v>44392.333333333336</v>
      </c>
      <c r="H199" s="35" t="str">
        <f>"FY"&amp;RIGHT(YEAR(DATE(YEAR(FY20_Published367[[#This Row],[Contract Bid - Start (5010)]]),MONTH(FY20_Published367[[#This Row],[Contract Bid - Start (5010)]])+(7-1),1)),2)</f>
        <v>FY22</v>
      </c>
      <c r="I199" s="13" t="str">
        <f>"Q"&amp;CHOOSE(MONTH(FY20_Published367[[#This Row],[Contract Bid - Start (5010)]]),3,3,3,4,4,4,1,1,1,2,2,2)</f>
        <v>Q1</v>
      </c>
      <c r="J199" s="39">
        <v>44553.333333333336</v>
      </c>
      <c r="K199" s="35" t="str">
        <f>"FY"&amp;RIGHT(YEAR(DATE(YEAR(FY20_Published367[[#This Row],[LNTP (6010)]]),MONTH(FY20_Published367[[#This Row],[LNTP (6010)]])+(7-1),1)),2)</f>
        <v>FY22</v>
      </c>
      <c r="L199" s="13" t="str">
        <f>"Q"&amp;CHOOSE(MONTH(FY20_Published367[[#This Row],[LNTP (6010)]]),3,3,3,4,4,4,1,1,1,2,2,2)</f>
        <v>Q2</v>
      </c>
      <c r="M199" s="39" t="s">
        <v>564</v>
      </c>
      <c r="N199" s="36" t="s">
        <v>590</v>
      </c>
      <c r="O199" s="36" t="s">
        <v>567</v>
      </c>
      <c r="P199" s="36" t="s">
        <v>578</v>
      </c>
      <c r="Q199" s="81" t="e">
        <v>#N/A</v>
      </c>
    </row>
    <row r="200" spans="1:17" x14ac:dyDescent="0.2">
      <c r="A200" s="68" t="s">
        <v>478</v>
      </c>
      <c r="B200" s="28" t="s">
        <v>752</v>
      </c>
      <c r="C200" s="29" t="s">
        <v>264</v>
      </c>
      <c r="D200" s="29" t="s">
        <v>0</v>
      </c>
      <c r="E200" s="43">
        <v>2863100</v>
      </c>
      <c r="F200" s="43">
        <v>4199300</v>
      </c>
      <c r="G200" s="39">
        <v>44484.333333333336</v>
      </c>
      <c r="H200" s="35" t="str">
        <f>"FY"&amp;RIGHT(YEAR(DATE(YEAR(FY20_Published367[[#This Row],[Contract Bid - Start (5010)]]),MONTH(FY20_Published367[[#This Row],[Contract Bid - Start (5010)]])+(7-1),1)),2)</f>
        <v>FY22</v>
      </c>
      <c r="I200" s="13" t="str">
        <f>"Q"&amp;CHOOSE(MONTH(FY20_Published367[[#This Row],[Contract Bid - Start (5010)]]),3,3,3,4,4,4,1,1,1,2,2,2)</f>
        <v>Q2</v>
      </c>
      <c r="J200" s="39">
        <v>44679.333333333336</v>
      </c>
      <c r="K200" s="35" t="str">
        <f>"FY"&amp;RIGHT(YEAR(DATE(YEAR(FY20_Published367[[#This Row],[LNTP (6010)]]),MONTH(FY20_Published367[[#This Row],[LNTP (6010)]])+(7-1),1)),2)</f>
        <v>FY22</v>
      </c>
      <c r="L200" s="13" t="str">
        <f>"Q"&amp;CHOOSE(MONTH(FY20_Published367[[#This Row],[LNTP (6010)]]),3,3,3,4,4,4,1,1,1,2,2,2)</f>
        <v>Q4</v>
      </c>
      <c r="M200" s="39" t="s">
        <v>795</v>
      </c>
      <c r="N200" s="36" t="s">
        <v>590</v>
      </c>
      <c r="O200" s="36" t="s">
        <v>567</v>
      </c>
      <c r="P200" s="36" t="s">
        <v>799</v>
      </c>
      <c r="Q200" s="81" t="e">
        <v>#N/A</v>
      </c>
    </row>
    <row r="201" spans="1:17" x14ac:dyDescent="0.2">
      <c r="A201" s="68" t="s">
        <v>491</v>
      </c>
      <c r="B201" s="28" t="s">
        <v>753</v>
      </c>
      <c r="C201" s="29" t="s">
        <v>697</v>
      </c>
      <c r="D201" s="29" t="s">
        <v>0</v>
      </c>
      <c r="E201" s="43">
        <v>6397599.9962634398</v>
      </c>
      <c r="F201" s="43">
        <v>7257599.9940819098</v>
      </c>
      <c r="G201" s="39">
        <v>44225.333333333336</v>
      </c>
      <c r="H201" s="35" t="str">
        <f>"FY"&amp;RIGHT(YEAR(DATE(YEAR(FY20_Published367[[#This Row],[Contract Bid - Start (5010)]]),MONTH(FY20_Published367[[#This Row],[Contract Bid - Start (5010)]])+(7-1),1)),2)</f>
        <v>FY21</v>
      </c>
      <c r="I201" s="13" t="str">
        <f>"Q"&amp;CHOOSE(MONTH(FY20_Published367[[#This Row],[Contract Bid - Start (5010)]]),3,3,3,4,4,4,1,1,1,2,2,2)</f>
        <v>Q3</v>
      </c>
      <c r="J201" s="39">
        <v>44417.333333333336</v>
      </c>
      <c r="K201" s="35" t="str">
        <f>"FY"&amp;RIGHT(YEAR(DATE(YEAR(FY20_Published367[[#This Row],[LNTP (6010)]]),MONTH(FY20_Published367[[#This Row],[LNTP (6010)]])+(7-1),1)),2)</f>
        <v>FY22</v>
      </c>
      <c r="L201" s="13" t="str">
        <f>"Q"&amp;CHOOSE(MONTH(FY20_Published367[[#This Row],[LNTP (6010)]]),3,3,3,4,4,4,1,1,1,2,2,2)</f>
        <v>Q1</v>
      </c>
      <c r="M201" s="39" t="s">
        <v>563</v>
      </c>
      <c r="N201" s="36" t="s">
        <v>590</v>
      </c>
      <c r="O201" s="36" t="s">
        <v>567</v>
      </c>
      <c r="P201" s="36" t="s">
        <v>797</v>
      </c>
      <c r="Q201" s="81" t="e">
        <v>#N/A</v>
      </c>
    </row>
    <row r="202" spans="1:17" x14ac:dyDescent="0.2">
      <c r="A202" s="68" t="s">
        <v>481</v>
      </c>
      <c r="B202" s="28" t="s">
        <v>754</v>
      </c>
      <c r="C202" s="29" t="s">
        <v>246</v>
      </c>
      <c r="D202" s="29" t="s">
        <v>698</v>
      </c>
      <c r="E202" s="43">
        <v>356999.999664095</v>
      </c>
      <c r="F202" s="43">
        <v>627999.99946986104</v>
      </c>
      <c r="G202" s="39">
        <v>44313.333333333336</v>
      </c>
      <c r="H202" s="35" t="str">
        <f>"FY"&amp;RIGHT(YEAR(DATE(YEAR(FY20_Published367[[#This Row],[Contract Bid - Start (5010)]]),MONTH(FY20_Published367[[#This Row],[Contract Bid - Start (5010)]])+(7-1),1)),2)</f>
        <v>FY21</v>
      </c>
      <c r="I202" s="13" t="str">
        <f>"Q"&amp;CHOOSE(MONTH(FY20_Published367[[#This Row],[Contract Bid - Start (5010)]]),3,3,3,4,4,4,1,1,1,2,2,2)</f>
        <v>Q4</v>
      </c>
      <c r="J202" s="39">
        <v>44502.333333333336</v>
      </c>
      <c r="K202" s="35" t="str">
        <f>"FY"&amp;RIGHT(YEAR(DATE(YEAR(FY20_Published367[[#This Row],[LNTP (6010)]]),MONTH(FY20_Published367[[#This Row],[LNTP (6010)]])+(7-1),1)),2)</f>
        <v>FY22</v>
      </c>
      <c r="L202" s="13" t="str">
        <f>"Q"&amp;CHOOSE(MONTH(FY20_Published367[[#This Row],[LNTP (6010)]]),3,3,3,4,4,4,1,1,1,2,2,2)</f>
        <v>Q2</v>
      </c>
      <c r="M202" s="39" t="s">
        <v>795</v>
      </c>
      <c r="N202" s="36" t="s">
        <v>590</v>
      </c>
      <c r="O202" s="36" t="s">
        <v>567</v>
      </c>
      <c r="P202" s="36" t="s">
        <v>656</v>
      </c>
      <c r="Q202" s="81" t="e">
        <v>#N/A</v>
      </c>
    </row>
    <row r="203" spans="1:17" x14ac:dyDescent="0.2">
      <c r="A203" s="68" t="s">
        <v>64</v>
      </c>
      <c r="B203" s="28" t="s">
        <v>755</v>
      </c>
      <c r="C203" s="29" t="s">
        <v>318</v>
      </c>
      <c r="D203" s="29" t="s">
        <v>0</v>
      </c>
      <c r="E203" s="43">
        <v>984000</v>
      </c>
      <c r="F203" s="43">
        <v>1629999.99963</v>
      </c>
      <c r="G203" s="39">
        <v>44319.333333333336</v>
      </c>
      <c r="H203" s="35" t="str">
        <f>"FY"&amp;RIGHT(YEAR(DATE(YEAR(FY20_Published367[[#This Row],[Contract Bid - Start (5010)]]),MONTH(FY20_Published367[[#This Row],[Contract Bid - Start (5010)]])+(7-1),1)),2)</f>
        <v>FY21</v>
      </c>
      <c r="I203" s="13" t="str">
        <f>"Q"&amp;CHOOSE(MONTH(FY20_Published367[[#This Row],[Contract Bid - Start (5010)]]),3,3,3,4,4,4,1,1,1,2,2,2)</f>
        <v>Q4</v>
      </c>
      <c r="J203" s="39">
        <v>44440.333333333336</v>
      </c>
      <c r="K203" s="35" t="str">
        <f>"FY"&amp;RIGHT(YEAR(DATE(YEAR(FY20_Published367[[#This Row],[LNTP (6010)]]),MONTH(FY20_Published367[[#This Row],[LNTP (6010)]])+(7-1),1)),2)</f>
        <v>FY22</v>
      </c>
      <c r="L203" s="13" t="str">
        <f>"Q"&amp;CHOOSE(MONTH(FY20_Published367[[#This Row],[LNTP (6010)]]),3,3,3,4,4,4,1,1,1,2,2,2)</f>
        <v>Q1</v>
      </c>
      <c r="M203" s="39" t="s">
        <v>795</v>
      </c>
      <c r="N203" s="36" t="s">
        <v>590</v>
      </c>
      <c r="O203" s="36" t="s">
        <v>567</v>
      </c>
      <c r="P203" s="36" t="s">
        <v>656</v>
      </c>
      <c r="Q203" s="81" t="s">
        <v>807</v>
      </c>
    </row>
    <row r="204" spans="1:17" x14ac:dyDescent="0.2">
      <c r="A204" s="68" t="s">
        <v>443</v>
      </c>
      <c r="B204" s="28" t="s">
        <v>756</v>
      </c>
      <c r="C204" s="29" t="s">
        <v>318</v>
      </c>
      <c r="D204" s="29" t="s">
        <v>0</v>
      </c>
      <c r="E204" s="43">
        <v>421080</v>
      </c>
      <c r="F204" s="43">
        <v>739999.99978945998</v>
      </c>
      <c r="G204" s="39">
        <v>44223.333333333336</v>
      </c>
      <c r="H204" s="35" t="str">
        <f>"FY"&amp;RIGHT(YEAR(DATE(YEAR(FY20_Published367[[#This Row],[Contract Bid - Start (5010)]]),MONTH(FY20_Published367[[#This Row],[Contract Bid - Start (5010)]])+(7-1),1)),2)</f>
        <v>FY21</v>
      </c>
      <c r="I204" s="13" t="str">
        <f>"Q"&amp;CHOOSE(MONTH(FY20_Published367[[#This Row],[Contract Bid - Start (5010)]]),3,3,3,4,4,4,1,1,1,2,2,2)</f>
        <v>Q3</v>
      </c>
      <c r="J204" s="39">
        <v>44403.333333333336</v>
      </c>
      <c r="K204" s="35" t="str">
        <f>"FY"&amp;RIGHT(YEAR(DATE(YEAR(FY20_Published367[[#This Row],[LNTP (6010)]]),MONTH(FY20_Published367[[#This Row],[LNTP (6010)]])+(7-1),1)),2)</f>
        <v>FY22</v>
      </c>
      <c r="L204" s="13" t="str">
        <f>"Q"&amp;CHOOSE(MONTH(FY20_Published367[[#This Row],[LNTP (6010)]]),3,3,3,4,4,4,1,1,1,2,2,2)</f>
        <v>Q1</v>
      </c>
      <c r="M204" s="39" t="s">
        <v>795</v>
      </c>
      <c r="N204" s="36" t="s">
        <v>590</v>
      </c>
      <c r="O204" s="36" t="s">
        <v>567</v>
      </c>
      <c r="P204" s="36" t="s">
        <v>656</v>
      </c>
      <c r="Q204" s="81" t="e">
        <v>#N/A</v>
      </c>
    </row>
    <row r="205" spans="1:17" x14ac:dyDescent="0.2">
      <c r="A205" s="68" t="s">
        <v>476</v>
      </c>
      <c r="B205" s="28" t="s">
        <v>757</v>
      </c>
      <c r="C205" s="29" t="s">
        <v>262</v>
      </c>
      <c r="D205" s="29" t="s">
        <v>0</v>
      </c>
      <c r="E205" s="43">
        <v>2145000</v>
      </c>
      <c r="F205" s="43">
        <v>3334336.9493196001</v>
      </c>
      <c r="G205" s="39">
        <v>44298.334027777775</v>
      </c>
      <c r="H205" s="35" t="str">
        <f>"FY"&amp;RIGHT(YEAR(DATE(YEAR(FY20_Published367[[#This Row],[Contract Bid - Start (5010)]]),MONTH(FY20_Published367[[#This Row],[Contract Bid - Start (5010)]])+(7-1),1)),2)</f>
        <v>FY21</v>
      </c>
      <c r="I205" s="13" t="str">
        <f>"Q"&amp;CHOOSE(MONTH(FY20_Published367[[#This Row],[Contract Bid - Start (5010)]]),3,3,3,4,4,4,1,1,1,2,2,2)</f>
        <v>Q4</v>
      </c>
      <c r="J205" s="39">
        <v>44468.334027777775</v>
      </c>
      <c r="K205" s="35" t="str">
        <f>"FY"&amp;RIGHT(YEAR(DATE(YEAR(FY20_Published367[[#This Row],[LNTP (6010)]]),MONTH(FY20_Published367[[#This Row],[LNTP (6010)]])+(7-1),1)),2)</f>
        <v>FY22</v>
      </c>
      <c r="L205" s="13" t="str">
        <f>"Q"&amp;CHOOSE(MONTH(FY20_Published367[[#This Row],[LNTP (6010)]]),3,3,3,4,4,4,1,1,1,2,2,2)</f>
        <v>Q1</v>
      </c>
      <c r="M205" s="39" t="s">
        <v>564</v>
      </c>
      <c r="N205" s="36" t="s">
        <v>590</v>
      </c>
      <c r="O205" s="36" t="s">
        <v>567</v>
      </c>
      <c r="P205" s="36" t="s">
        <v>596</v>
      </c>
      <c r="Q205" s="81" t="e">
        <v>#N/A</v>
      </c>
    </row>
    <row r="206" spans="1:17" x14ac:dyDescent="0.2">
      <c r="A206" s="68" t="s">
        <v>412</v>
      </c>
      <c r="B206" s="28" t="s">
        <v>758</v>
      </c>
      <c r="C206" s="29" t="s">
        <v>264</v>
      </c>
      <c r="D206" s="29" t="s">
        <v>0</v>
      </c>
      <c r="E206" s="43">
        <v>4694999.9530499997</v>
      </c>
      <c r="F206" s="43">
        <v>6572999.9522674996</v>
      </c>
      <c r="G206" s="39">
        <v>44321.333333333336</v>
      </c>
      <c r="H206" s="35" t="str">
        <f>"FY"&amp;RIGHT(YEAR(DATE(YEAR(FY20_Published367[[#This Row],[Contract Bid - Start (5010)]]),MONTH(FY20_Published367[[#This Row],[Contract Bid - Start (5010)]])+(7-1),1)),2)</f>
        <v>FY21</v>
      </c>
      <c r="I206" s="13" t="str">
        <f>"Q"&amp;CHOOSE(MONTH(FY20_Published367[[#This Row],[Contract Bid - Start (5010)]]),3,3,3,4,4,4,1,1,1,2,2,2)</f>
        <v>Q4</v>
      </c>
      <c r="J206" s="39">
        <v>44503.333333333336</v>
      </c>
      <c r="K206" s="35" t="str">
        <f>"FY"&amp;RIGHT(YEAR(DATE(YEAR(FY20_Published367[[#This Row],[LNTP (6010)]]),MONTH(FY20_Published367[[#This Row],[LNTP (6010)]])+(7-1),1)),2)</f>
        <v>FY22</v>
      </c>
      <c r="L206" s="13" t="str">
        <f>"Q"&amp;CHOOSE(MONTH(FY20_Published367[[#This Row],[LNTP (6010)]]),3,3,3,4,4,4,1,1,1,2,2,2)</f>
        <v>Q2</v>
      </c>
      <c r="M206" s="39" t="s">
        <v>564</v>
      </c>
      <c r="N206" s="36" t="s">
        <v>590</v>
      </c>
      <c r="O206" s="36" t="s">
        <v>567</v>
      </c>
      <c r="P206" s="36" t="s">
        <v>596</v>
      </c>
      <c r="Q206" s="81" t="e">
        <v>#N/A</v>
      </c>
    </row>
    <row r="207" spans="1:17" x14ac:dyDescent="0.2">
      <c r="A207" s="68" t="s">
        <v>411</v>
      </c>
      <c r="B207" s="28" t="s">
        <v>759</v>
      </c>
      <c r="C207" s="29" t="s">
        <v>263</v>
      </c>
      <c r="D207" s="29" t="s">
        <v>0</v>
      </c>
      <c r="E207" s="43">
        <v>3546999.93994284</v>
      </c>
      <c r="F207" s="43">
        <v>4965799.9392659301</v>
      </c>
      <c r="G207" s="39">
        <v>44321.333333333336</v>
      </c>
      <c r="H207" s="35" t="str">
        <f>"FY"&amp;RIGHT(YEAR(DATE(YEAR(FY20_Published367[[#This Row],[Contract Bid - Start (5010)]]),MONTH(FY20_Published367[[#This Row],[Contract Bid - Start (5010)]])+(7-1),1)),2)</f>
        <v>FY21</v>
      </c>
      <c r="I207" s="13" t="str">
        <f>"Q"&amp;CHOOSE(MONTH(FY20_Published367[[#This Row],[Contract Bid - Start (5010)]]),3,3,3,4,4,4,1,1,1,2,2,2)</f>
        <v>Q4</v>
      </c>
      <c r="J207" s="39">
        <v>44503.333333333336</v>
      </c>
      <c r="K207" s="35" t="str">
        <f>"FY"&amp;RIGHT(YEAR(DATE(YEAR(FY20_Published367[[#This Row],[LNTP (6010)]]),MONTH(FY20_Published367[[#This Row],[LNTP (6010)]])+(7-1),1)),2)</f>
        <v>FY22</v>
      </c>
      <c r="L207" s="13" t="str">
        <f>"Q"&amp;CHOOSE(MONTH(FY20_Published367[[#This Row],[LNTP (6010)]]),3,3,3,4,4,4,1,1,1,2,2,2)</f>
        <v>Q2</v>
      </c>
      <c r="M207" s="39" t="s">
        <v>564</v>
      </c>
      <c r="N207" s="36" t="s">
        <v>590</v>
      </c>
      <c r="O207" s="36" t="s">
        <v>567</v>
      </c>
      <c r="P207" s="36" t="s">
        <v>596</v>
      </c>
      <c r="Q207" s="81" t="e">
        <v>#N/A</v>
      </c>
    </row>
    <row r="208" spans="1:17" x14ac:dyDescent="0.2">
      <c r="A208" s="68" t="s">
        <v>456</v>
      </c>
      <c r="B208" s="28" t="s">
        <v>760</v>
      </c>
      <c r="C208" s="29" t="s">
        <v>264</v>
      </c>
      <c r="D208" s="29" t="s">
        <v>0</v>
      </c>
      <c r="E208" s="43">
        <v>662000</v>
      </c>
      <c r="F208" s="43">
        <v>1340199.9996126101</v>
      </c>
      <c r="G208" s="39">
        <v>44232.333333333336</v>
      </c>
      <c r="H208" s="35" t="str">
        <f>"FY"&amp;RIGHT(YEAR(DATE(YEAR(FY20_Published367[[#This Row],[Contract Bid - Start (5010)]]),MONTH(FY20_Published367[[#This Row],[Contract Bid - Start (5010)]])+(7-1),1)),2)</f>
        <v>FY21</v>
      </c>
      <c r="I208" s="13" t="str">
        <f>"Q"&amp;CHOOSE(MONTH(FY20_Published367[[#This Row],[Contract Bid - Start (5010)]]),3,3,3,4,4,4,1,1,1,2,2,2)</f>
        <v>Q3</v>
      </c>
      <c r="J208" s="39">
        <v>44419.333333333336</v>
      </c>
      <c r="K208" s="35" t="str">
        <f>"FY"&amp;RIGHT(YEAR(DATE(YEAR(FY20_Published367[[#This Row],[LNTP (6010)]]),MONTH(FY20_Published367[[#This Row],[LNTP (6010)]])+(7-1),1)),2)</f>
        <v>FY22</v>
      </c>
      <c r="L208" s="13" t="str">
        <f>"Q"&amp;CHOOSE(MONTH(FY20_Published367[[#This Row],[LNTP (6010)]]),3,3,3,4,4,4,1,1,1,2,2,2)</f>
        <v>Q1</v>
      </c>
      <c r="M208" s="39" t="s">
        <v>564</v>
      </c>
      <c r="N208" s="36" t="s">
        <v>590</v>
      </c>
      <c r="O208" s="36" t="s">
        <v>567</v>
      </c>
      <c r="P208" s="36" t="s">
        <v>596</v>
      </c>
      <c r="Q208" s="81" t="e">
        <v>#N/A</v>
      </c>
    </row>
    <row r="209" spans="1:17" x14ac:dyDescent="0.2">
      <c r="A209" s="68" t="s">
        <v>490</v>
      </c>
      <c r="B209" s="28" t="s">
        <v>761</v>
      </c>
      <c r="C209" s="29" t="s">
        <v>318</v>
      </c>
      <c r="D209" s="29" t="s">
        <v>0</v>
      </c>
      <c r="E209" s="43">
        <v>1950000</v>
      </c>
      <c r="F209" s="43">
        <v>2697000</v>
      </c>
      <c r="G209" s="39">
        <v>44348.333333333336</v>
      </c>
      <c r="H209" s="35" t="str">
        <f>"FY"&amp;RIGHT(YEAR(DATE(YEAR(FY20_Published367[[#This Row],[Contract Bid - Start (5010)]]),MONTH(FY20_Published367[[#This Row],[Contract Bid - Start (5010)]])+(7-1),1)),2)</f>
        <v>FY21</v>
      </c>
      <c r="I209" s="13" t="str">
        <f>"Q"&amp;CHOOSE(MONTH(FY20_Published367[[#This Row],[Contract Bid - Start (5010)]]),3,3,3,4,4,4,1,1,1,2,2,2)</f>
        <v>Q4</v>
      </c>
      <c r="J209" s="39">
        <v>44501.333333333336</v>
      </c>
      <c r="K209" s="35" t="str">
        <f>"FY"&amp;RIGHT(YEAR(DATE(YEAR(FY20_Published367[[#This Row],[LNTP (6010)]]),MONTH(FY20_Published367[[#This Row],[LNTP (6010)]])+(7-1),1)),2)</f>
        <v>FY22</v>
      </c>
      <c r="L209" s="13" t="str">
        <f>"Q"&amp;CHOOSE(MONTH(FY20_Published367[[#This Row],[LNTP (6010)]]),3,3,3,4,4,4,1,1,1,2,2,2)</f>
        <v>Q2</v>
      </c>
      <c r="M209" s="39" t="s">
        <v>563</v>
      </c>
      <c r="N209" s="36" t="s">
        <v>590</v>
      </c>
      <c r="O209" s="36" t="s">
        <v>567</v>
      </c>
      <c r="P209" s="36" t="s">
        <v>655</v>
      </c>
      <c r="Q209" s="81" t="e">
        <v>#N/A</v>
      </c>
    </row>
    <row r="210" spans="1:17" x14ac:dyDescent="0.2">
      <c r="A210" s="68" t="s">
        <v>353</v>
      </c>
      <c r="B210" s="28" t="s">
        <v>762</v>
      </c>
      <c r="C210" s="29" t="s">
        <v>318</v>
      </c>
      <c r="D210" s="29" t="s">
        <v>0</v>
      </c>
      <c r="E210" s="43">
        <v>967000</v>
      </c>
      <c r="F210" s="43">
        <v>1650266</v>
      </c>
      <c r="G210" s="39">
        <v>44200.333333333336</v>
      </c>
      <c r="H210" s="35" t="str">
        <f>"FY"&amp;RIGHT(YEAR(DATE(YEAR(FY20_Published367[[#This Row],[Contract Bid - Start (5010)]]),MONTH(FY20_Published367[[#This Row],[Contract Bid - Start (5010)]])+(7-1),1)),2)</f>
        <v>FY21</v>
      </c>
      <c r="I210" s="13" t="str">
        <f>"Q"&amp;CHOOSE(MONTH(FY20_Published367[[#This Row],[Contract Bid - Start (5010)]]),3,3,3,4,4,4,1,1,1,2,2,2)</f>
        <v>Q3</v>
      </c>
      <c r="J210" s="39">
        <v>44379.333333333336</v>
      </c>
      <c r="K210" s="35" t="str">
        <f>"FY"&amp;RIGHT(YEAR(DATE(YEAR(FY20_Published367[[#This Row],[LNTP (6010)]]),MONTH(FY20_Published367[[#This Row],[LNTP (6010)]])+(7-1),1)),2)</f>
        <v>FY22</v>
      </c>
      <c r="L210" s="13" t="str">
        <f>"Q"&amp;CHOOSE(MONTH(FY20_Published367[[#This Row],[LNTP (6010)]]),3,3,3,4,4,4,1,1,1,2,2,2)</f>
        <v>Q1</v>
      </c>
      <c r="M210" s="39" t="s">
        <v>563</v>
      </c>
      <c r="N210" s="36" t="s">
        <v>590</v>
      </c>
      <c r="O210" s="36" t="s">
        <v>567</v>
      </c>
      <c r="P210" s="36" t="s">
        <v>655</v>
      </c>
      <c r="Q210" s="81" t="s">
        <v>807</v>
      </c>
    </row>
    <row r="211" spans="1:17" x14ac:dyDescent="0.2">
      <c r="A211" s="68" t="s">
        <v>350</v>
      </c>
      <c r="B211" s="28" t="s">
        <v>763</v>
      </c>
      <c r="C211" s="29" t="s">
        <v>318</v>
      </c>
      <c r="D211" s="29" t="s">
        <v>0</v>
      </c>
      <c r="E211" s="43">
        <v>572499.99976579496</v>
      </c>
      <c r="F211" s="43">
        <v>978728.99957062502</v>
      </c>
      <c r="G211" s="39">
        <v>44200.333333333336</v>
      </c>
      <c r="H211" s="35" t="str">
        <f>"FY"&amp;RIGHT(YEAR(DATE(YEAR(FY20_Published367[[#This Row],[Contract Bid - Start (5010)]]),MONTH(FY20_Published367[[#This Row],[Contract Bid - Start (5010)]])+(7-1),1)),2)</f>
        <v>FY21</v>
      </c>
      <c r="I211" s="13" t="str">
        <f>"Q"&amp;CHOOSE(MONTH(FY20_Published367[[#This Row],[Contract Bid - Start (5010)]]),3,3,3,4,4,4,1,1,1,2,2,2)</f>
        <v>Q3</v>
      </c>
      <c r="J211" s="39">
        <v>44379.333333333336</v>
      </c>
      <c r="K211" s="35" t="str">
        <f>"FY"&amp;RIGHT(YEAR(DATE(YEAR(FY20_Published367[[#This Row],[LNTP (6010)]]),MONTH(FY20_Published367[[#This Row],[LNTP (6010)]])+(7-1),1)),2)</f>
        <v>FY22</v>
      </c>
      <c r="L211" s="13" t="str">
        <f>"Q"&amp;CHOOSE(MONTH(FY20_Published367[[#This Row],[LNTP (6010)]]),3,3,3,4,4,4,1,1,1,2,2,2)</f>
        <v>Q1</v>
      </c>
      <c r="M211" s="39" t="s">
        <v>563</v>
      </c>
      <c r="N211" s="36" t="s">
        <v>590</v>
      </c>
      <c r="O211" s="36" t="s">
        <v>567</v>
      </c>
      <c r="P211" s="36" t="s">
        <v>655</v>
      </c>
      <c r="Q211" s="81" t="s">
        <v>807</v>
      </c>
    </row>
    <row r="212" spans="1:17" x14ac:dyDescent="0.2">
      <c r="A212" s="68" t="s">
        <v>349</v>
      </c>
      <c r="B212" s="28" t="s">
        <v>764</v>
      </c>
      <c r="C212" s="29" t="s">
        <v>318</v>
      </c>
      <c r="D212" s="29" t="s">
        <v>0</v>
      </c>
      <c r="E212" s="43">
        <v>940999.99933274498</v>
      </c>
      <c r="F212" s="43">
        <v>1561531.99876926</v>
      </c>
      <c r="G212" s="39">
        <v>44200.333333333336</v>
      </c>
      <c r="H212" s="35" t="str">
        <f>"FY"&amp;RIGHT(YEAR(DATE(YEAR(FY20_Published367[[#This Row],[Contract Bid - Start (5010)]]),MONTH(FY20_Published367[[#This Row],[Contract Bid - Start (5010)]])+(7-1),1)),2)</f>
        <v>FY21</v>
      </c>
      <c r="I212" s="13" t="str">
        <f>"Q"&amp;CHOOSE(MONTH(FY20_Published367[[#This Row],[Contract Bid - Start (5010)]]),3,3,3,4,4,4,1,1,1,2,2,2)</f>
        <v>Q3</v>
      </c>
      <c r="J212" s="39">
        <v>44379.333333333336</v>
      </c>
      <c r="K212" s="35" t="str">
        <f>"FY"&amp;RIGHT(YEAR(DATE(YEAR(FY20_Published367[[#This Row],[LNTP (6010)]]),MONTH(FY20_Published367[[#This Row],[LNTP (6010)]])+(7-1),1)),2)</f>
        <v>FY22</v>
      </c>
      <c r="L212" s="13" t="str">
        <f>"Q"&amp;CHOOSE(MONTH(FY20_Published367[[#This Row],[LNTP (6010)]]),3,3,3,4,4,4,1,1,1,2,2,2)</f>
        <v>Q1</v>
      </c>
      <c r="M212" s="39" t="s">
        <v>563</v>
      </c>
      <c r="N212" s="36" t="s">
        <v>590</v>
      </c>
      <c r="O212" s="36" t="s">
        <v>567</v>
      </c>
      <c r="P212" s="36" t="s">
        <v>655</v>
      </c>
      <c r="Q212" s="81" t="s">
        <v>807</v>
      </c>
    </row>
    <row r="213" spans="1:17" x14ac:dyDescent="0.2">
      <c r="A213" s="68" t="s">
        <v>351</v>
      </c>
      <c r="B213" s="28" t="s">
        <v>765</v>
      </c>
      <c r="C213" s="29" t="s">
        <v>318</v>
      </c>
      <c r="D213" s="29" t="s">
        <v>0</v>
      </c>
      <c r="E213" s="43">
        <v>572498.99965650099</v>
      </c>
      <c r="F213" s="43">
        <v>978728.99929913995</v>
      </c>
      <c r="G213" s="39">
        <v>44200.333333333336</v>
      </c>
      <c r="H213" s="35" t="str">
        <f>"FY"&amp;RIGHT(YEAR(DATE(YEAR(FY20_Published367[[#This Row],[Contract Bid - Start (5010)]]),MONTH(FY20_Published367[[#This Row],[Contract Bid - Start (5010)]])+(7-1),1)),2)</f>
        <v>FY21</v>
      </c>
      <c r="I213" s="13" t="str">
        <f>"Q"&amp;CHOOSE(MONTH(FY20_Published367[[#This Row],[Contract Bid - Start (5010)]]),3,3,3,4,4,4,1,1,1,2,2,2)</f>
        <v>Q3</v>
      </c>
      <c r="J213" s="39">
        <v>44378.333333333336</v>
      </c>
      <c r="K213" s="35" t="str">
        <f>"FY"&amp;RIGHT(YEAR(DATE(YEAR(FY20_Published367[[#This Row],[LNTP (6010)]]),MONTH(FY20_Published367[[#This Row],[LNTP (6010)]])+(7-1),1)),2)</f>
        <v>FY22</v>
      </c>
      <c r="L213" s="13" t="str">
        <f>"Q"&amp;CHOOSE(MONTH(FY20_Published367[[#This Row],[LNTP (6010)]]),3,3,3,4,4,4,1,1,1,2,2,2)</f>
        <v>Q1</v>
      </c>
      <c r="M213" s="39" t="s">
        <v>563</v>
      </c>
      <c r="N213" s="36" t="s">
        <v>590</v>
      </c>
      <c r="O213" s="36" t="s">
        <v>567</v>
      </c>
      <c r="P213" s="36" t="s">
        <v>655</v>
      </c>
      <c r="Q213" s="81" t="s">
        <v>807</v>
      </c>
    </row>
    <row r="214" spans="1:17" x14ac:dyDescent="0.2">
      <c r="A214" s="68" t="s">
        <v>502</v>
      </c>
      <c r="B214" s="28" t="s">
        <v>766</v>
      </c>
      <c r="C214" s="57" t="s">
        <v>318</v>
      </c>
      <c r="D214" s="57" t="s">
        <v>0</v>
      </c>
      <c r="E214" s="43">
        <v>680020</v>
      </c>
      <c r="F214" s="58">
        <v>1226999.9996600701</v>
      </c>
      <c r="G214" s="59">
        <v>44273.333333333336</v>
      </c>
      <c r="H214" s="60" t="str">
        <f>"FY"&amp;RIGHT(YEAR(DATE(YEAR(FY20_Published367[[#This Row],[Contract Bid - Start (5010)]]),MONTH(FY20_Published367[[#This Row],[Contract Bid - Start (5010)]])+(7-1),1)),2)</f>
        <v>FY21</v>
      </c>
      <c r="I214" s="61" t="str">
        <f>"Q"&amp;CHOOSE(MONTH(FY20_Published367[[#This Row],[Contract Bid - Start (5010)]]),3,3,3,4,4,4,1,1,1,2,2,2)</f>
        <v>Q3</v>
      </c>
      <c r="J214" s="59">
        <v>44453.333333333336</v>
      </c>
      <c r="K214" s="60" t="str">
        <f>"FY"&amp;RIGHT(YEAR(DATE(YEAR(FY20_Published367[[#This Row],[LNTP (6010)]]),MONTH(FY20_Published367[[#This Row],[LNTP (6010)]])+(7-1),1)),2)</f>
        <v>FY22</v>
      </c>
      <c r="L214" s="61" t="str">
        <f>"Q"&amp;CHOOSE(MONTH(FY20_Published367[[#This Row],[LNTP (6010)]]),3,3,3,4,4,4,1,1,1,2,2,2)</f>
        <v>Q1</v>
      </c>
      <c r="M214" s="39" t="s">
        <v>563</v>
      </c>
      <c r="N214" s="36" t="s">
        <v>590</v>
      </c>
      <c r="O214" s="36" t="s">
        <v>567</v>
      </c>
      <c r="P214" s="36" t="s">
        <v>597</v>
      </c>
      <c r="Q214" s="81" t="e">
        <v>#N/A</v>
      </c>
    </row>
    <row r="215" spans="1:17" x14ac:dyDescent="0.2">
      <c r="A215" s="68" t="s">
        <v>361</v>
      </c>
      <c r="B215" s="28" t="s">
        <v>767</v>
      </c>
      <c r="C215" s="29" t="s">
        <v>266</v>
      </c>
      <c r="D215" s="29" t="s">
        <v>0</v>
      </c>
      <c r="E215" s="43">
        <v>1699899.9958108999</v>
      </c>
      <c r="F215" s="43">
        <v>2844166.9946418498</v>
      </c>
      <c r="G215" s="39">
        <v>43952.333333333336</v>
      </c>
      <c r="H215" s="35" t="str">
        <f>"FY"&amp;RIGHT(YEAR(DATE(YEAR(FY20_Published367[[#This Row],[Contract Bid - Start (5010)]]),MONTH(FY20_Published367[[#This Row],[Contract Bid - Start (5010)]])+(7-1),1)),2)</f>
        <v>FY20</v>
      </c>
      <c r="I215" s="13" t="str">
        <f>"Q"&amp;CHOOSE(MONTH(FY20_Published367[[#This Row],[Contract Bid - Start (5010)]]),3,3,3,4,4,4,1,1,1,2,2,2)</f>
        <v>Q4</v>
      </c>
      <c r="J215" s="39">
        <v>44439.333333333336</v>
      </c>
      <c r="K215" s="35" t="str">
        <f>"FY"&amp;RIGHT(YEAR(DATE(YEAR(FY20_Published367[[#This Row],[LNTP (6010)]]),MONTH(FY20_Published367[[#This Row],[LNTP (6010)]])+(7-1),1)),2)</f>
        <v>FY22</v>
      </c>
      <c r="L215" s="13" t="str">
        <f>"Q"&amp;CHOOSE(MONTH(FY20_Published367[[#This Row],[LNTP (6010)]]),3,3,3,4,4,4,1,1,1,2,2,2)</f>
        <v>Q1</v>
      </c>
      <c r="M215" s="39" t="s">
        <v>564</v>
      </c>
      <c r="N215" s="36" t="s">
        <v>590</v>
      </c>
      <c r="O215" s="36" t="s">
        <v>567</v>
      </c>
      <c r="P215" s="36" t="s">
        <v>572</v>
      </c>
      <c r="Q215" s="81" t="s">
        <v>807</v>
      </c>
    </row>
    <row r="216" spans="1:17" x14ac:dyDescent="0.2">
      <c r="A216" s="66" t="s">
        <v>536</v>
      </c>
      <c r="B216" s="28" t="s">
        <v>768</v>
      </c>
      <c r="C216" s="29" t="s">
        <v>266</v>
      </c>
      <c r="D216" s="29" t="s">
        <v>0</v>
      </c>
      <c r="E216" s="43">
        <v>1172499.9998313601</v>
      </c>
      <c r="F216" s="43">
        <v>1609099.9998310001</v>
      </c>
      <c r="G216" s="39">
        <v>44256.333333333336</v>
      </c>
      <c r="H216" s="35" t="str">
        <f>"FY"&amp;RIGHT(YEAR(DATE(YEAR(FY20_Published367[[#This Row],[Contract Bid - Start (5010)]]),MONTH(FY20_Published367[[#This Row],[Contract Bid - Start (5010)]])+(7-1),1)),2)</f>
        <v>FY21</v>
      </c>
      <c r="I216" s="13" t="str">
        <f>"Q"&amp;CHOOSE(MONTH(FY20_Published367[[#This Row],[Contract Bid - Start (5010)]]),3,3,3,4,4,4,1,1,1,2,2,2)</f>
        <v>Q3</v>
      </c>
      <c r="J216" s="39">
        <v>44440.333333333336</v>
      </c>
      <c r="K216" s="35" t="str">
        <f>"FY"&amp;RIGHT(YEAR(DATE(YEAR(FY20_Published367[[#This Row],[LNTP (6010)]]),MONTH(FY20_Published367[[#This Row],[LNTP (6010)]])+(7-1),1)),2)</f>
        <v>FY22</v>
      </c>
      <c r="L216" s="13" t="str">
        <f>"Q"&amp;CHOOSE(MONTH(FY20_Published367[[#This Row],[LNTP (6010)]]),3,3,3,4,4,4,1,1,1,2,2,2)</f>
        <v>Q1</v>
      </c>
      <c r="M216" s="39" t="s">
        <v>564</v>
      </c>
      <c r="N216" s="36" t="s">
        <v>590</v>
      </c>
      <c r="O216" s="36" t="s">
        <v>567</v>
      </c>
      <c r="P216" s="36" t="s">
        <v>572</v>
      </c>
      <c r="Q216" s="81" t="e">
        <v>#N/A</v>
      </c>
    </row>
    <row r="217" spans="1:17" x14ac:dyDescent="0.2">
      <c r="A217" s="66" t="s">
        <v>363</v>
      </c>
      <c r="B217" s="28" t="s">
        <v>769</v>
      </c>
      <c r="C217" s="29" t="s">
        <v>318</v>
      </c>
      <c r="D217" s="29" t="s">
        <v>0</v>
      </c>
      <c r="E217" s="43">
        <v>1598400</v>
      </c>
      <c r="F217" s="43">
        <v>3026999.99844317</v>
      </c>
      <c r="G217" s="39">
        <v>43832.333333333336</v>
      </c>
      <c r="H217" s="35" t="str">
        <f>"FY"&amp;RIGHT(YEAR(DATE(YEAR(FY20_Published367[[#This Row],[Contract Bid - Start (5010)]]),MONTH(FY20_Published367[[#This Row],[Contract Bid - Start (5010)]])+(7-1),1)),2)</f>
        <v>FY20</v>
      </c>
      <c r="I217" s="13" t="str">
        <f>"Q"&amp;CHOOSE(MONTH(FY20_Published367[[#This Row],[Contract Bid - Start (5010)]]),3,3,3,4,4,4,1,1,1,2,2,2)</f>
        <v>Q3</v>
      </c>
      <c r="J217" s="39">
        <v>44459.333333333336</v>
      </c>
      <c r="K217" s="35" t="str">
        <f>"FY"&amp;RIGHT(YEAR(DATE(YEAR(FY20_Published367[[#This Row],[LNTP (6010)]]),MONTH(FY20_Published367[[#This Row],[LNTP (6010)]])+(7-1),1)),2)</f>
        <v>FY22</v>
      </c>
      <c r="L217" s="13" t="str">
        <f>"Q"&amp;CHOOSE(MONTH(FY20_Published367[[#This Row],[LNTP (6010)]]),3,3,3,4,4,4,1,1,1,2,2,2)</f>
        <v>Q1</v>
      </c>
      <c r="M217" s="39" t="s">
        <v>563</v>
      </c>
      <c r="N217" s="36" t="s">
        <v>590</v>
      </c>
      <c r="O217" s="36" t="s">
        <v>567</v>
      </c>
      <c r="P217" s="36" t="s">
        <v>592</v>
      </c>
      <c r="Q217" s="81" t="s">
        <v>807</v>
      </c>
    </row>
    <row r="218" spans="1:17" x14ac:dyDescent="0.2">
      <c r="A218" s="66" t="s">
        <v>487</v>
      </c>
      <c r="B218" s="28" t="s">
        <v>770</v>
      </c>
      <c r="C218" s="29" t="s">
        <v>318</v>
      </c>
      <c r="D218" s="29" t="s">
        <v>0</v>
      </c>
      <c r="E218" s="43">
        <v>19024999.988584999</v>
      </c>
      <c r="F218" s="43">
        <v>29682999.978888799</v>
      </c>
      <c r="G218" s="39">
        <v>44249.333333333336</v>
      </c>
      <c r="H218" s="35" t="str">
        <f>"FY"&amp;RIGHT(YEAR(DATE(YEAR(FY20_Published367[[#This Row],[Contract Bid - Start (5010)]]),MONTH(FY20_Published367[[#This Row],[Contract Bid - Start (5010)]])+(7-1),1)),2)</f>
        <v>FY21</v>
      </c>
      <c r="I218" s="13" t="str">
        <f>"Q"&amp;CHOOSE(MONTH(FY20_Published367[[#This Row],[Contract Bid - Start (5010)]]),3,3,3,4,4,4,1,1,1,2,2,2)</f>
        <v>Q3</v>
      </c>
      <c r="J218" s="39">
        <v>44431.333333333336</v>
      </c>
      <c r="K218" s="35" t="str">
        <f>"FY"&amp;RIGHT(YEAR(DATE(YEAR(FY20_Published367[[#This Row],[LNTP (6010)]]),MONTH(FY20_Published367[[#This Row],[LNTP (6010)]])+(7-1),1)),2)</f>
        <v>FY22</v>
      </c>
      <c r="L218" s="13" t="str">
        <f>"Q"&amp;CHOOSE(MONTH(FY20_Published367[[#This Row],[LNTP (6010)]]),3,3,3,4,4,4,1,1,1,2,2,2)</f>
        <v>Q1</v>
      </c>
      <c r="M218" s="39" t="s">
        <v>563</v>
      </c>
      <c r="N218" s="36" t="s">
        <v>590</v>
      </c>
      <c r="O218" s="36" t="s">
        <v>567</v>
      </c>
      <c r="P218" s="36" t="s">
        <v>592</v>
      </c>
      <c r="Q218" s="81" t="e">
        <v>#N/A</v>
      </c>
    </row>
    <row r="219" spans="1:17" x14ac:dyDescent="0.2">
      <c r="A219" s="66" t="s">
        <v>407</v>
      </c>
      <c r="B219" s="28" t="s">
        <v>771</v>
      </c>
      <c r="C219" s="29" t="s">
        <v>262</v>
      </c>
      <c r="D219" s="29" t="s">
        <v>0</v>
      </c>
      <c r="E219" s="43">
        <v>700000</v>
      </c>
      <c r="F219" s="43">
        <v>1129999.9998818999</v>
      </c>
      <c r="G219" s="39">
        <v>44454.333333333336</v>
      </c>
      <c r="H219" s="35" t="str">
        <f>"FY"&amp;RIGHT(YEAR(DATE(YEAR(FY20_Published367[[#This Row],[Contract Bid - Start (5010)]]),MONTH(FY20_Published367[[#This Row],[Contract Bid - Start (5010)]])+(7-1),1)),2)</f>
        <v>FY22</v>
      </c>
      <c r="I219" s="13" t="str">
        <f>"Q"&amp;CHOOSE(MONTH(FY20_Published367[[#This Row],[Contract Bid - Start (5010)]]),3,3,3,4,4,4,1,1,1,2,2,2)</f>
        <v>Q1</v>
      </c>
      <c r="J219" s="39">
        <v>44648.333333333336</v>
      </c>
      <c r="K219" s="35" t="str">
        <f>"FY"&amp;RIGHT(YEAR(DATE(YEAR(FY20_Published367[[#This Row],[LNTP (6010)]]),MONTH(FY20_Published367[[#This Row],[LNTP (6010)]])+(7-1),1)),2)</f>
        <v>FY22</v>
      </c>
      <c r="L219" s="13" t="str">
        <f>"Q"&amp;CHOOSE(MONTH(FY20_Published367[[#This Row],[LNTP (6010)]]),3,3,3,4,4,4,1,1,1,2,2,2)</f>
        <v>Q3</v>
      </c>
      <c r="M219" s="39" t="s">
        <v>564</v>
      </c>
      <c r="N219" s="36" t="s">
        <v>590</v>
      </c>
      <c r="O219" s="36" t="s">
        <v>567</v>
      </c>
      <c r="P219" s="36" t="s">
        <v>593</v>
      </c>
      <c r="Q219" s="81" t="e">
        <v>#N/A</v>
      </c>
    </row>
    <row r="220" spans="1:17" x14ac:dyDescent="0.2">
      <c r="A220" s="68" t="s">
        <v>144</v>
      </c>
      <c r="B220" s="28" t="s">
        <v>772</v>
      </c>
      <c r="C220" s="29" t="s">
        <v>262</v>
      </c>
      <c r="D220" s="29" t="s">
        <v>0</v>
      </c>
      <c r="E220" s="43">
        <v>1585999.949248</v>
      </c>
      <c r="F220" s="43">
        <v>2168870.8734275601</v>
      </c>
      <c r="G220" s="39">
        <v>43851.333333333336</v>
      </c>
      <c r="H220" s="35" t="str">
        <f>"FY"&amp;RIGHT(YEAR(DATE(YEAR(FY20_Published367[[#This Row],[Contract Bid - Start (5010)]]),MONTH(FY20_Published367[[#This Row],[Contract Bid - Start (5010)]])+(7-1),1)),2)</f>
        <v>FY20</v>
      </c>
      <c r="I220" s="13" t="str">
        <f>"Q"&amp;CHOOSE(MONTH(FY20_Published367[[#This Row],[Contract Bid - Start (5010)]]),3,3,3,4,4,4,1,1,1,2,2,2)</f>
        <v>Q3</v>
      </c>
      <c r="J220" s="39">
        <v>43973.333333333336</v>
      </c>
      <c r="K220" s="35" t="str">
        <f>"FY"&amp;RIGHT(YEAR(DATE(YEAR(FY20_Published367[[#This Row],[LNTP (6010)]]),MONTH(FY20_Published367[[#This Row],[LNTP (6010)]])+(7-1),1)),2)</f>
        <v>FY20</v>
      </c>
      <c r="L220" s="13" t="str">
        <f>"Q"&amp;CHOOSE(MONTH(FY20_Published367[[#This Row],[LNTP (6010)]]),3,3,3,4,4,4,1,1,1,2,2,2)</f>
        <v>Q4</v>
      </c>
      <c r="M220" s="39" t="s">
        <v>564</v>
      </c>
      <c r="N220" s="36" t="s">
        <v>590</v>
      </c>
      <c r="O220" s="36" t="s">
        <v>568</v>
      </c>
      <c r="P220" s="36" t="s">
        <v>593</v>
      </c>
      <c r="Q220" s="81" t="s">
        <v>807</v>
      </c>
    </row>
    <row r="221" spans="1:17" x14ac:dyDescent="0.2">
      <c r="A221" s="66" t="s">
        <v>469</v>
      </c>
      <c r="B221" s="28" t="s">
        <v>773</v>
      </c>
      <c r="C221" s="29" t="s">
        <v>318</v>
      </c>
      <c r="D221" s="29" t="s">
        <v>0</v>
      </c>
      <c r="E221" s="43">
        <v>1028699.99964931</v>
      </c>
      <c r="F221" s="43">
        <v>1455999.99923106</v>
      </c>
      <c r="G221" s="39">
        <v>44348.333333333336</v>
      </c>
      <c r="H221" s="35" t="str">
        <f>"FY"&amp;RIGHT(YEAR(DATE(YEAR(FY20_Published367[[#This Row],[Contract Bid - Start (5010)]]),MONTH(FY20_Published367[[#This Row],[Contract Bid - Start (5010)]])+(7-1),1)),2)</f>
        <v>FY21</v>
      </c>
      <c r="I221" s="13" t="str">
        <f>"Q"&amp;CHOOSE(MONTH(FY20_Published367[[#This Row],[Contract Bid - Start (5010)]]),3,3,3,4,4,4,1,1,1,2,2,2)</f>
        <v>Q4</v>
      </c>
      <c r="J221" s="39">
        <v>44564.333333333336</v>
      </c>
      <c r="K221" s="35" t="str">
        <f>"FY"&amp;RIGHT(YEAR(DATE(YEAR(FY20_Published367[[#This Row],[LNTP (6010)]]),MONTH(FY20_Published367[[#This Row],[LNTP (6010)]])+(7-1),1)),2)</f>
        <v>FY22</v>
      </c>
      <c r="L221" s="13" t="str">
        <f>"Q"&amp;CHOOSE(MONTH(FY20_Published367[[#This Row],[LNTP (6010)]]),3,3,3,4,4,4,1,1,1,2,2,2)</f>
        <v>Q3</v>
      </c>
      <c r="M221" s="39" t="s">
        <v>563</v>
      </c>
      <c r="N221" s="36" t="s">
        <v>590</v>
      </c>
      <c r="O221" s="36" t="s">
        <v>567</v>
      </c>
      <c r="P221" s="36" t="s">
        <v>591</v>
      </c>
      <c r="Q221" s="81" t="e">
        <v>#N/A</v>
      </c>
    </row>
    <row r="222" spans="1:17" x14ac:dyDescent="0.2">
      <c r="A222" s="66" t="s">
        <v>457</v>
      </c>
      <c r="B222" s="28" t="s">
        <v>774</v>
      </c>
      <c r="C222" s="29" t="s">
        <v>318</v>
      </c>
      <c r="D222" s="29" t="s">
        <v>0</v>
      </c>
      <c r="E222" s="43">
        <v>319999.99934060598</v>
      </c>
      <c r="F222" s="43">
        <v>834999.99576333305</v>
      </c>
      <c r="G222" s="39">
        <v>44195.333333333336</v>
      </c>
      <c r="H222" s="35" t="str">
        <f>"FY"&amp;RIGHT(YEAR(DATE(YEAR(FY20_Published367[[#This Row],[Contract Bid - Start (5010)]]),MONTH(FY20_Published367[[#This Row],[Contract Bid - Start (5010)]])+(7-1),1)),2)</f>
        <v>FY21</v>
      </c>
      <c r="I222" s="13" t="str">
        <f>"Q"&amp;CHOOSE(MONTH(FY20_Published367[[#This Row],[Contract Bid - Start (5010)]]),3,3,3,4,4,4,1,1,1,2,2,2)</f>
        <v>Q2</v>
      </c>
      <c r="J222" s="39">
        <v>44378.333333333336</v>
      </c>
      <c r="K222" s="35" t="str">
        <f>"FY"&amp;RIGHT(YEAR(DATE(YEAR(FY20_Published367[[#This Row],[LNTP (6010)]]),MONTH(FY20_Published367[[#This Row],[LNTP (6010)]])+(7-1),1)),2)</f>
        <v>FY22</v>
      </c>
      <c r="L222" s="13" t="str">
        <f>"Q"&amp;CHOOSE(MONTH(FY20_Published367[[#This Row],[LNTP (6010)]]),3,3,3,4,4,4,1,1,1,2,2,2)</f>
        <v>Q1</v>
      </c>
      <c r="M222" s="39" t="s">
        <v>563</v>
      </c>
      <c r="N222" s="36" t="s">
        <v>590</v>
      </c>
      <c r="O222" s="36" t="s">
        <v>567</v>
      </c>
      <c r="P222" s="36" t="s">
        <v>591</v>
      </c>
      <c r="Q222" s="81" t="e">
        <v>#N/A</v>
      </c>
    </row>
    <row r="223" spans="1:17" x14ac:dyDescent="0.2">
      <c r="A223" s="66" t="s">
        <v>470</v>
      </c>
      <c r="B223" s="28" t="s">
        <v>775</v>
      </c>
      <c r="C223" s="29" t="s">
        <v>318</v>
      </c>
      <c r="D223" s="29" t="s">
        <v>0</v>
      </c>
      <c r="E223" s="43">
        <v>2399999.9994981801</v>
      </c>
      <c r="F223" s="43">
        <v>3999999.9992789701</v>
      </c>
      <c r="G223" s="39">
        <v>44200.333333333336</v>
      </c>
      <c r="H223" s="35" t="str">
        <f>"FY"&amp;RIGHT(YEAR(DATE(YEAR(FY20_Published367[[#This Row],[Contract Bid - Start (5010)]]),MONTH(FY20_Published367[[#This Row],[Contract Bid - Start (5010)]])+(7-1),1)),2)</f>
        <v>FY21</v>
      </c>
      <c r="I223" s="13" t="str">
        <f>"Q"&amp;CHOOSE(MONTH(FY20_Published367[[#This Row],[Contract Bid - Start (5010)]]),3,3,3,4,4,4,1,1,1,2,2,2)</f>
        <v>Q3</v>
      </c>
      <c r="J223" s="39">
        <v>44383.333333333336</v>
      </c>
      <c r="K223" s="35" t="str">
        <f>"FY"&amp;RIGHT(YEAR(DATE(YEAR(FY20_Published367[[#This Row],[LNTP (6010)]]),MONTH(FY20_Published367[[#This Row],[LNTP (6010)]])+(7-1),1)),2)</f>
        <v>FY22</v>
      </c>
      <c r="L223" s="13" t="str">
        <f>"Q"&amp;CHOOSE(MONTH(FY20_Published367[[#This Row],[LNTP (6010)]]),3,3,3,4,4,4,1,1,1,2,2,2)</f>
        <v>Q1</v>
      </c>
      <c r="M223" s="39" t="s">
        <v>563</v>
      </c>
      <c r="N223" s="36" t="s">
        <v>590</v>
      </c>
      <c r="O223" s="36" t="s">
        <v>567</v>
      </c>
      <c r="P223" s="36" t="s">
        <v>591</v>
      </c>
      <c r="Q223" s="81" t="s">
        <v>807</v>
      </c>
    </row>
    <row r="224" spans="1:17" x14ac:dyDescent="0.2">
      <c r="A224" s="66" t="s">
        <v>482</v>
      </c>
      <c r="B224" s="28" t="s">
        <v>776</v>
      </c>
      <c r="C224" s="29" t="s">
        <v>318</v>
      </c>
      <c r="D224" s="29" t="s">
        <v>777</v>
      </c>
      <c r="E224" s="43">
        <v>1169104</v>
      </c>
      <c r="F224" s="43">
        <v>2267766.99910601</v>
      </c>
      <c r="G224" s="39">
        <v>44341.333333333336</v>
      </c>
      <c r="H224" s="35" t="str">
        <f>"FY"&amp;RIGHT(YEAR(DATE(YEAR(FY20_Published367[[#This Row],[Contract Bid - Start (5010)]]),MONTH(FY20_Published367[[#This Row],[Contract Bid - Start (5010)]])+(7-1),1)),2)</f>
        <v>FY21</v>
      </c>
      <c r="I224" s="13" t="str">
        <f>"Q"&amp;CHOOSE(MONTH(FY20_Published367[[#This Row],[Contract Bid - Start (5010)]]),3,3,3,4,4,4,1,1,1,2,2,2)</f>
        <v>Q4</v>
      </c>
      <c r="J224" s="39">
        <v>44482.333333333336</v>
      </c>
      <c r="K224" s="35" t="str">
        <f>"FY"&amp;RIGHT(YEAR(DATE(YEAR(FY20_Published367[[#This Row],[LNTP (6010)]]),MONTH(FY20_Published367[[#This Row],[LNTP (6010)]])+(7-1),1)),2)</f>
        <v>FY22</v>
      </c>
      <c r="L224" s="13" t="str">
        <f>"Q"&amp;CHOOSE(MONTH(FY20_Published367[[#This Row],[LNTP (6010)]]),3,3,3,4,4,4,1,1,1,2,2,2)</f>
        <v>Q2</v>
      </c>
      <c r="M224" s="39" t="s">
        <v>563</v>
      </c>
      <c r="N224" s="36" t="s">
        <v>590</v>
      </c>
      <c r="O224" s="36" t="s">
        <v>567</v>
      </c>
      <c r="P224" s="36" t="s">
        <v>591</v>
      </c>
      <c r="Q224" s="81" t="e">
        <v>#N/A</v>
      </c>
    </row>
    <row r="225" spans="1:17" x14ac:dyDescent="0.2">
      <c r="A225" s="66" t="s">
        <v>546</v>
      </c>
      <c r="B225" s="28" t="s">
        <v>778</v>
      </c>
      <c r="C225" s="29" t="s">
        <v>264</v>
      </c>
      <c r="D225" s="29" t="s">
        <v>248</v>
      </c>
      <c r="E225" s="43">
        <v>3020000</v>
      </c>
      <c r="F225" s="43">
        <v>4132073.89485909</v>
      </c>
      <c r="G225" s="39">
        <v>44193.333333333336</v>
      </c>
      <c r="H225" s="35" t="str">
        <f>"FY"&amp;RIGHT(YEAR(DATE(YEAR(FY20_Published367[[#This Row],[Contract Bid - Start (5010)]]),MONTH(FY20_Published367[[#This Row],[Contract Bid - Start (5010)]])+(7-1),1)),2)</f>
        <v>FY21</v>
      </c>
      <c r="I225" s="13" t="str">
        <f>"Q"&amp;CHOOSE(MONTH(FY20_Published367[[#This Row],[Contract Bid - Start (5010)]]),3,3,3,4,4,4,1,1,1,2,2,2)</f>
        <v>Q2</v>
      </c>
      <c r="J225" s="39">
        <v>44502.333333333336</v>
      </c>
      <c r="K225" s="35" t="str">
        <f>"FY"&amp;RIGHT(YEAR(DATE(YEAR(FY20_Published367[[#This Row],[LNTP (6010)]]),MONTH(FY20_Published367[[#This Row],[LNTP (6010)]])+(7-1),1)),2)</f>
        <v>FY22</v>
      </c>
      <c r="L225" s="13" t="str">
        <f>"Q"&amp;CHOOSE(MONTH(FY20_Published367[[#This Row],[LNTP (6010)]]),3,3,3,4,4,4,1,1,1,2,2,2)</f>
        <v>Q2</v>
      </c>
      <c r="M225" s="39" t="s">
        <v>564</v>
      </c>
      <c r="N225" s="36" t="s">
        <v>590</v>
      </c>
      <c r="O225" s="36" t="s">
        <v>567</v>
      </c>
      <c r="P225" s="36" t="s">
        <v>599</v>
      </c>
      <c r="Q225" s="81" t="e">
        <v>#N/A</v>
      </c>
    </row>
    <row r="226" spans="1:17" x14ac:dyDescent="0.2">
      <c r="A226" s="100" t="s">
        <v>132</v>
      </c>
      <c r="B226" s="28" t="s">
        <v>227</v>
      </c>
      <c r="C226" s="29" t="s">
        <v>326</v>
      </c>
      <c r="D226" s="29" t="s">
        <v>0</v>
      </c>
      <c r="E226" s="43">
        <v>38249.999721818203</v>
      </c>
      <c r="F226" s="43">
        <v>44999.999721818203</v>
      </c>
      <c r="G226" s="39">
        <v>43864.333333333336</v>
      </c>
      <c r="H226" s="35" t="str">
        <f>"FY"&amp;RIGHT(YEAR(DATE(YEAR(FY20_Published367[[#This Row],[Contract Bid - Start (5010)]]),MONTH(FY20_Published367[[#This Row],[Contract Bid - Start (5010)]])+(7-1),1)),2)</f>
        <v>FY20</v>
      </c>
      <c r="I226" s="13" t="str">
        <f>"Q"&amp;CHOOSE(MONTH(FY20_Published367[[#This Row],[Contract Bid - Start (5010)]]),3,3,3,4,4,4,1,1,1,2,2,2)</f>
        <v>Q3</v>
      </c>
      <c r="J226" s="39">
        <v>43958.333333333336</v>
      </c>
      <c r="K226" s="35" t="str">
        <f>"FY"&amp;RIGHT(YEAR(DATE(YEAR(FY20_Published367[[#This Row],[LNTP (6010)]]),MONTH(FY20_Published367[[#This Row],[LNTP (6010)]])+(7-1),1)),2)</f>
        <v>FY20</v>
      </c>
      <c r="L226" s="13" t="str">
        <f>"Q"&amp;CHOOSE(MONTH(FY20_Published367[[#This Row],[LNTP (6010)]]),3,3,3,4,4,4,1,1,1,2,2,2)</f>
        <v>Q4</v>
      </c>
      <c r="M226" s="39" t="s">
        <v>564</v>
      </c>
      <c r="N226" s="36" t="s">
        <v>590</v>
      </c>
      <c r="O226" s="36" t="s">
        <v>566</v>
      </c>
      <c r="P226" s="36" t="s">
        <v>601</v>
      </c>
      <c r="Q226" s="81" t="s">
        <v>806</v>
      </c>
    </row>
    <row r="227" spans="1:17" x14ac:dyDescent="0.2">
      <c r="A227" s="76" t="s">
        <v>1</v>
      </c>
      <c r="B227" s="28" t="s">
        <v>207</v>
      </c>
      <c r="C227" s="29" t="s">
        <v>263</v>
      </c>
      <c r="D227" s="29" t="s">
        <v>0</v>
      </c>
      <c r="E227" s="43">
        <v>10436000</v>
      </c>
      <c r="F227" s="43">
        <v>13438691.127123101</v>
      </c>
      <c r="G227" s="39">
        <v>43549.333333333336</v>
      </c>
      <c r="H227" s="35" t="str">
        <f>"FY"&amp;RIGHT(YEAR(DATE(YEAR(FY20_Published367[[#This Row],[Contract Bid - Start (5010)]]),MONTH(FY20_Published367[[#This Row],[Contract Bid - Start (5010)]])+(7-1),1)),2)</f>
        <v>FY19</v>
      </c>
      <c r="I227" s="13" t="str">
        <f>"Q"&amp;CHOOSE(MONTH(FY20_Published367[[#This Row],[Contract Bid - Start (5010)]]),3,3,3,4,4,4,1,1,1,2,2,2)</f>
        <v>Q3</v>
      </c>
      <c r="J227" s="39">
        <v>43864.333333333336</v>
      </c>
      <c r="K227" s="35" t="str">
        <f>"FY"&amp;RIGHT(YEAR(DATE(YEAR(FY20_Published367[[#This Row],[LNTP (6010)]]),MONTH(FY20_Published367[[#This Row],[LNTP (6010)]])+(7-1),1)),2)</f>
        <v>FY20</v>
      </c>
      <c r="L227" s="13" t="str">
        <f>"Q"&amp;CHOOSE(MONTH(FY20_Published367[[#This Row],[LNTP (6010)]]),3,3,3,4,4,4,1,1,1,2,2,2)</f>
        <v>Q3</v>
      </c>
      <c r="M227" s="39" t="s">
        <v>564</v>
      </c>
      <c r="N227" s="36" t="s">
        <v>590</v>
      </c>
      <c r="O227" s="36" t="s">
        <v>566</v>
      </c>
      <c r="P227" s="36" t="s">
        <v>599</v>
      </c>
      <c r="Q227" s="81" t="s">
        <v>806</v>
      </c>
    </row>
    <row r="228" spans="1:17" x14ac:dyDescent="0.2">
      <c r="A228" s="76" t="s">
        <v>9</v>
      </c>
      <c r="B228" s="28" t="s">
        <v>208</v>
      </c>
      <c r="C228" s="29" t="s">
        <v>263</v>
      </c>
      <c r="D228" s="29" t="s">
        <v>0</v>
      </c>
      <c r="E228" s="43">
        <v>6403000</v>
      </c>
      <c r="F228" s="43">
        <v>8586546.6182295699</v>
      </c>
      <c r="G228" s="39">
        <v>43549.333333333336</v>
      </c>
      <c r="H228" s="35" t="str">
        <f>"FY"&amp;RIGHT(YEAR(DATE(YEAR(FY20_Published367[[#This Row],[Contract Bid - Start (5010)]]),MONTH(FY20_Published367[[#This Row],[Contract Bid - Start (5010)]])+(7-1),1)),2)</f>
        <v>FY19</v>
      </c>
      <c r="I228" s="13" t="str">
        <f>"Q"&amp;CHOOSE(MONTH(FY20_Published367[[#This Row],[Contract Bid - Start (5010)]]),3,3,3,4,4,4,1,1,1,2,2,2)</f>
        <v>Q3</v>
      </c>
      <c r="J228" s="39">
        <v>43864.333333333336</v>
      </c>
      <c r="K228" s="35" t="str">
        <f>"FY"&amp;RIGHT(YEAR(DATE(YEAR(FY20_Published367[[#This Row],[LNTP (6010)]]),MONTH(FY20_Published367[[#This Row],[LNTP (6010)]])+(7-1),1)),2)</f>
        <v>FY20</v>
      </c>
      <c r="L228" s="13" t="str">
        <f>"Q"&amp;CHOOSE(MONTH(FY20_Published367[[#This Row],[LNTP (6010)]]),3,3,3,4,4,4,1,1,1,2,2,2)</f>
        <v>Q3</v>
      </c>
      <c r="M228" s="39" t="s">
        <v>564</v>
      </c>
      <c r="N228" s="36" t="s">
        <v>590</v>
      </c>
      <c r="O228" s="36" t="s">
        <v>566</v>
      </c>
      <c r="P228" s="36" t="s">
        <v>599</v>
      </c>
      <c r="Q228" s="81" t="s">
        <v>806</v>
      </c>
    </row>
    <row r="229" spans="1:17" x14ac:dyDescent="0.2">
      <c r="A229" s="68" t="s">
        <v>283</v>
      </c>
      <c r="B229" s="28" t="s">
        <v>308</v>
      </c>
      <c r="C229" s="29" t="s">
        <v>263</v>
      </c>
      <c r="D229" s="29" t="s">
        <v>0</v>
      </c>
      <c r="E229" s="43">
        <v>6389000</v>
      </c>
      <c r="F229" s="43">
        <v>8517999.9988667294</v>
      </c>
      <c r="G229" s="39">
        <v>43888.333333333336</v>
      </c>
      <c r="H229" s="35" t="str">
        <f>"FY"&amp;RIGHT(YEAR(DATE(YEAR(FY20_Published367[[#This Row],[Contract Bid - Start (5010)]]),MONTH(FY20_Published367[[#This Row],[Contract Bid - Start (5010)]])+(7-1),1)),2)</f>
        <v>FY20</v>
      </c>
      <c r="I229" s="13" t="str">
        <f>"Q"&amp;CHOOSE(MONTH(FY20_Published367[[#This Row],[Contract Bid - Start (5010)]]),3,3,3,4,4,4,1,1,1,2,2,2)</f>
        <v>Q3</v>
      </c>
      <c r="J229" s="39">
        <v>44006.333333333336</v>
      </c>
      <c r="K229" s="35" t="str">
        <f>"FY"&amp;RIGHT(YEAR(DATE(YEAR(FY20_Published367[[#This Row],[LNTP (6010)]]),MONTH(FY20_Published367[[#This Row],[LNTP (6010)]])+(7-1),1)),2)</f>
        <v>FY20</v>
      </c>
      <c r="L229" s="13" t="str">
        <f>"Q"&amp;CHOOSE(MONTH(FY20_Published367[[#This Row],[LNTP (6010)]]),3,3,3,4,4,4,1,1,1,2,2,2)</f>
        <v>Q4</v>
      </c>
      <c r="M229" s="39" t="s">
        <v>564</v>
      </c>
      <c r="N229" s="36" t="s">
        <v>590</v>
      </c>
      <c r="O229" s="36" t="s">
        <v>566</v>
      </c>
      <c r="P229" s="36" t="s">
        <v>596</v>
      </c>
      <c r="Q229" s="81" t="s">
        <v>806</v>
      </c>
    </row>
    <row r="230" spans="1:17" x14ac:dyDescent="0.2">
      <c r="A230" s="68" t="s">
        <v>284</v>
      </c>
      <c r="B230" s="28" t="s">
        <v>309</v>
      </c>
      <c r="C230" s="29" t="s">
        <v>263</v>
      </c>
      <c r="D230" s="29" t="s">
        <v>0</v>
      </c>
      <c r="E230" s="43">
        <v>7071000</v>
      </c>
      <c r="F230" s="43">
        <v>9427999.9983684309</v>
      </c>
      <c r="G230" s="39">
        <v>43888.333333333336</v>
      </c>
      <c r="H230" s="35" t="str">
        <f>"FY"&amp;RIGHT(YEAR(DATE(YEAR(FY20_Published367[[#This Row],[Contract Bid - Start (5010)]]),MONTH(FY20_Published367[[#This Row],[Contract Bid - Start (5010)]])+(7-1),1)),2)</f>
        <v>FY20</v>
      </c>
      <c r="I230" s="13" t="str">
        <f>"Q"&amp;CHOOSE(MONTH(FY20_Published367[[#This Row],[Contract Bid - Start (5010)]]),3,3,3,4,4,4,1,1,1,2,2,2)</f>
        <v>Q3</v>
      </c>
      <c r="J230" s="39">
        <v>44006.333333333336</v>
      </c>
      <c r="K230" s="35" t="str">
        <f>"FY"&amp;RIGHT(YEAR(DATE(YEAR(FY20_Published367[[#This Row],[LNTP (6010)]]),MONTH(FY20_Published367[[#This Row],[LNTP (6010)]])+(7-1),1)),2)</f>
        <v>FY20</v>
      </c>
      <c r="L230" s="13" t="str">
        <f>"Q"&amp;CHOOSE(MONTH(FY20_Published367[[#This Row],[LNTP (6010)]]),3,3,3,4,4,4,1,1,1,2,2,2)</f>
        <v>Q4</v>
      </c>
      <c r="M230" s="39" t="s">
        <v>564</v>
      </c>
      <c r="N230" s="36" t="s">
        <v>590</v>
      </c>
      <c r="O230" s="36" t="s">
        <v>566</v>
      </c>
      <c r="P230" s="36" t="s">
        <v>596</v>
      </c>
      <c r="Q230" s="81" t="s">
        <v>806</v>
      </c>
    </row>
    <row r="231" spans="1:17" x14ac:dyDescent="0.2">
      <c r="A231" s="68" t="s">
        <v>120</v>
      </c>
      <c r="B231" s="28" t="s">
        <v>187</v>
      </c>
      <c r="C231" s="29" t="s">
        <v>264</v>
      </c>
      <c r="D231" s="29" t="s">
        <v>0</v>
      </c>
      <c r="E231" s="43">
        <v>1708355.9497996899</v>
      </c>
      <c r="F231" s="43">
        <v>2819294.5727317301</v>
      </c>
      <c r="G231" s="39">
        <v>43671.333333333336</v>
      </c>
      <c r="H231" s="35" t="str">
        <f>"FY"&amp;RIGHT(YEAR(DATE(YEAR(FY20_Published367[[#This Row],[Contract Bid - Start (5010)]]),MONTH(FY20_Published367[[#This Row],[Contract Bid - Start (5010)]])+(7-1),1)),2)</f>
        <v>FY20</v>
      </c>
      <c r="I231" s="13" t="str">
        <f>"Q"&amp;CHOOSE(MONTH(FY20_Published367[[#This Row],[Contract Bid - Start (5010)]]),3,3,3,4,4,4,1,1,1,2,2,2)</f>
        <v>Q1</v>
      </c>
      <c r="J231" s="39">
        <v>43808.333333333336</v>
      </c>
      <c r="K231" s="35" t="str">
        <f>"FY"&amp;RIGHT(YEAR(DATE(YEAR(FY20_Published367[[#This Row],[LNTP (6010)]]),MONTH(FY20_Published367[[#This Row],[LNTP (6010)]])+(7-1),1)),2)</f>
        <v>FY20</v>
      </c>
      <c r="L231" s="13" t="str">
        <f>"Q"&amp;CHOOSE(MONTH(FY20_Published367[[#This Row],[LNTP (6010)]]),3,3,3,4,4,4,1,1,1,2,2,2)</f>
        <v>Q2</v>
      </c>
      <c r="M231" s="39" t="s">
        <v>564</v>
      </c>
      <c r="N231" s="36" t="s">
        <v>590</v>
      </c>
      <c r="O231" s="36" t="s">
        <v>566</v>
      </c>
      <c r="P231" s="36" t="s">
        <v>578</v>
      </c>
      <c r="Q231" s="81" t="s">
        <v>805</v>
      </c>
    </row>
    <row r="232" spans="1:17" x14ac:dyDescent="0.2">
      <c r="A232" s="68" t="s">
        <v>88</v>
      </c>
      <c r="B232" s="28" t="s">
        <v>186</v>
      </c>
      <c r="C232" s="29" t="s">
        <v>264</v>
      </c>
      <c r="D232" s="29" t="s">
        <v>0</v>
      </c>
      <c r="E232" s="43">
        <v>1101094</v>
      </c>
      <c r="F232" s="43">
        <v>1801836.95250503</v>
      </c>
      <c r="G232" s="39">
        <v>43671</v>
      </c>
      <c r="H232" s="35" t="str">
        <f>"FY"&amp;RIGHT(YEAR(DATE(YEAR(FY20_Published367[[#This Row],[Contract Bid - Start (5010)]]),MONTH(FY20_Published367[[#This Row],[Contract Bid - Start (5010)]])+(7-1),1)),2)</f>
        <v>FY20</v>
      </c>
      <c r="I232" s="13" t="str">
        <f>"Q"&amp;CHOOSE(MONTH(FY20_Published367[[#This Row],[Contract Bid - Start (5010)]]),3,3,3,4,4,4,1,1,1,2,2,2)</f>
        <v>Q1</v>
      </c>
      <c r="J232" s="39">
        <v>43808.333333333336</v>
      </c>
      <c r="K232" s="35" t="str">
        <f>"FY"&amp;RIGHT(YEAR(DATE(YEAR(FY20_Published367[[#This Row],[LNTP (6010)]]),MONTH(FY20_Published367[[#This Row],[LNTP (6010)]])+(7-1),1)),2)</f>
        <v>FY20</v>
      </c>
      <c r="L232" s="13" t="str">
        <f>"Q"&amp;CHOOSE(MONTH(FY20_Published367[[#This Row],[LNTP (6010)]]),3,3,3,4,4,4,1,1,1,2,2,2)</f>
        <v>Q2</v>
      </c>
      <c r="M232" s="39" t="s">
        <v>564</v>
      </c>
      <c r="N232" s="36" t="s">
        <v>590</v>
      </c>
      <c r="O232" s="36" t="s">
        <v>566</v>
      </c>
      <c r="P232" s="36" t="s">
        <v>578</v>
      </c>
      <c r="Q232" s="81" t="s">
        <v>805</v>
      </c>
    </row>
    <row r="233" spans="1:17" x14ac:dyDescent="0.2">
      <c r="A233" s="68" t="s">
        <v>148</v>
      </c>
      <c r="B233" s="28" t="s">
        <v>151</v>
      </c>
      <c r="C233" s="29" t="s">
        <v>263</v>
      </c>
      <c r="D233" s="29" t="s">
        <v>0</v>
      </c>
      <c r="E233" s="43">
        <v>2361197.9994741199</v>
      </c>
      <c r="F233" s="43">
        <v>3347431.9825491002</v>
      </c>
      <c r="G233" s="39">
        <v>43833.333333333336</v>
      </c>
      <c r="H233" s="35" t="str">
        <f>"FY"&amp;RIGHT(YEAR(DATE(YEAR(FY20_Published367[[#This Row],[Contract Bid - Start (5010)]]),MONTH(FY20_Published367[[#This Row],[Contract Bid - Start (5010)]])+(7-1),1)),2)</f>
        <v>FY20</v>
      </c>
      <c r="I233" s="13" t="str">
        <f>"Q"&amp;CHOOSE(MONTH(FY20_Published367[[#This Row],[Contract Bid - Start (5010)]]),3,3,3,4,4,4,1,1,1,2,2,2)</f>
        <v>Q3</v>
      </c>
      <c r="J233" s="39">
        <v>43997.333333333336</v>
      </c>
      <c r="K233" s="35" t="str">
        <f>"FY"&amp;RIGHT(YEAR(DATE(YEAR(FY20_Published367[[#This Row],[LNTP (6010)]]),MONTH(FY20_Published367[[#This Row],[LNTP (6010)]])+(7-1),1)),2)</f>
        <v>FY20</v>
      </c>
      <c r="L233" s="13" t="str">
        <f>"Q"&amp;CHOOSE(MONTH(FY20_Published367[[#This Row],[LNTP (6010)]]),3,3,3,4,4,4,1,1,1,2,2,2)</f>
        <v>Q4</v>
      </c>
      <c r="M233" s="39" t="s">
        <v>564</v>
      </c>
      <c r="N233" s="36" t="s">
        <v>590</v>
      </c>
      <c r="O233" s="36" t="s">
        <v>566</v>
      </c>
      <c r="P233" s="36" t="s">
        <v>578</v>
      </c>
      <c r="Q233" s="81" t="s">
        <v>806</v>
      </c>
    </row>
    <row r="234" spans="1:17" x14ac:dyDescent="0.2">
      <c r="A234" s="68" t="s">
        <v>95</v>
      </c>
      <c r="B234" s="28" t="s">
        <v>150</v>
      </c>
      <c r="C234" s="29" t="s">
        <v>264</v>
      </c>
      <c r="D234" s="29" t="s">
        <v>0</v>
      </c>
      <c r="E234" s="43">
        <v>2841405.9970493498</v>
      </c>
      <c r="F234" s="43">
        <v>3771727.9734343202</v>
      </c>
      <c r="G234" s="39">
        <v>43837.333333333336</v>
      </c>
      <c r="H234" s="35" t="str">
        <f>"FY"&amp;RIGHT(YEAR(DATE(YEAR(FY20_Published367[[#This Row],[Contract Bid - Start (5010)]]),MONTH(FY20_Published367[[#This Row],[Contract Bid - Start (5010)]])+(7-1),1)),2)</f>
        <v>FY20</v>
      </c>
      <c r="I234" s="13" t="str">
        <f>"Q"&amp;CHOOSE(MONTH(FY20_Published367[[#This Row],[Contract Bid - Start (5010)]]),3,3,3,4,4,4,1,1,1,2,2,2)</f>
        <v>Q3</v>
      </c>
      <c r="J234" s="39">
        <v>43994.333333333336</v>
      </c>
      <c r="K234" s="35" t="str">
        <f>"FY"&amp;RIGHT(YEAR(DATE(YEAR(FY20_Published367[[#This Row],[LNTP (6010)]]),MONTH(FY20_Published367[[#This Row],[LNTP (6010)]])+(7-1),1)),2)</f>
        <v>FY20</v>
      </c>
      <c r="L234" s="13" t="str">
        <f>"Q"&amp;CHOOSE(MONTH(FY20_Published367[[#This Row],[LNTP (6010)]]),3,3,3,4,4,4,1,1,1,2,2,2)</f>
        <v>Q4</v>
      </c>
      <c r="M234" s="39" t="s">
        <v>564</v>
      </c>
      <c r="N234" s="36" t="s">
        <v>590</v>
      </c>
      <c r="O234" s="36" t="s">
        <v>566</v>
      </c>
      <c r="P234" s="36" t="s">
        <v>578</v>
      </c>
      <c r="Q234" s="81" t="s">
        <v>806</v>
      </c>
    </row>
    <row r="235" spans="1:17" x14ac:dyDescent="0.2">
      <c r="A235" s="66" t="s">
        <v>147</v>
      </c>
      <c r="B235" s="28" t="s">
        <v>170</v>
      </c>
      <c r="C235" s="29" t="s">
        <v>263</v>
      </c>
      <c r="D235" s="29" t="s">
        <v>0</v>
      </c>
      <c r="E235" s="43">
        <v>212419.99969539599</v>
      </c>
      <c r="F235" s="43">
        <v>484379.99946358998</v>
      </c>
      <c r="G235" s="39">
        <v>43958.333333333336</v>
      </c>
      <c r="H235" s="35" t="str">
        <f>"FY"&amp;RIGHT(YEAR(DATE(YEAR(FY20_Published367[[#This Row],[Contract Bid - Start (5010)]]),MONTH(FY20_Published367[[#This Row],[Contract Bid - Start (5010)]])+(7-1),1)),2)</f>
        <v>FY20</v>
      </c>
      <c r="I235" s="13" t="str">
        <f>"Q"&amp;CHOOSE(MONTH(FY20_Published367[[#This Row],[Contract Bid - Start (5010)]]),3,3,3,4,4,4,1,1,1,2,2,2)</f>
        <v>Q4</v>
      </c>
      <c r="J235" s="74">
        <v>44012</v>
      </c>
      <c r="K235" s="35" t="str">
        <f>"FY"&amp;RIGHT(YEAR(DATE(YEAR(FY20_Published367[[#This Row],[LNTP (6010)]]),MONTH(FY20_Published367[[#This Row],[LNTP (6010)]])+(7-1),1)),2)</f>
        <v>FY20</v>
      </c>
      <c r="L235" s="13" t="str">
        <f>"Q"&amp;CHOOSE(MONTH(FY20_Published367[[#This Row],[LNTP (6010)]]),3,3,3,4,4,4,1,1,1,2,2,2)</f>
        <v>Q4</v>
      </c>
      <c r="M235" s="39" t="s">
        <v>564</v>
      </c>
      <c r="N235" s="36" t="s">
        <v>590</v>
      </c>
      <c r="O235" s="36" t="s">
        <v>566</v>
      </c>
      <c r="P235" s="36" t="s">
        <v>657</v>
      </c>
      <c r="Q235" s="81" t="s">
        <v>806</v>
      </c>
    </row>
    <row r="236" spans="1:17" x14ac:dyDescent="0.2">
      <c r="A236" s="68" t="s">
        <v>279</v>
      </c>
      <c r="B236" s="28" t="s">
        <v>307</v>
      </c>
      <c r="C236" s="29" t="s">
        <v>263</v>
      </c>
      <c r="D236" s="29" t="s">
        <v>0</v>
      </c>
      <c r="E236" s="43">
        <v>4146513.9971190402</v>
      </c>
      <c r="F236" s="43">
        <v>5771975.9146079803</v>
      </c>
      <c r="G236" s="39">
        <v>43879.333333333336</v>
      </c>
      <c r="H236" s="35" t="str">
        <f>"FY"&amp;RIGHT(YEAR(DATE(YEAR(FY20_Published367[[#This Row],[Contract Bid - Start (5010)]]),MONTH(FY20_Published367[[#This Row],[Contract Bid - Start (5010)]])+(7-1),1)),2)</f>
        <v>FY20</v>
      </c>
      <c r="I236" s="13" t="str">
        <f>"Q"&amp;CHOOSE(MONTH(FY20_Published367[[#This Row],[Contract Bid - Start (5010)]]),3,3,3,4,4,4,1,1,1,2,2,2)</f>
        <v>Q3</v>
      </c>
      <c r="J236" s="39">
        <v>43990.333333333336</v>
      </c>
      <c r="K236" s="35" t="str">
        <f>"FY"&amp;RIGHT(YEAR(DATE(YEAR(FY20_Published367[[#This Row],[LNTP (6010)]]),MONTH(FY20_Published367[[#This Row],[LNTP (6010)]])+(7-1),1)),2)</f>
        <v>FY20</v>
      </c>
      <c r="L236" s="13" t="str">
        <f>"Q"&amp;CHOOSE(MONTH(FY20_Published367[[#This Row],[LNTP (6010)]]),3,3,3,4,4,4,1,1,1,2,2,2)</f>
        <v>Q4</v>
      </c>
      <c r="M236" s="39" t="s">
        <v>564</v>
      </c>
      <c r="N236" s="36" t="s">
        <v>590</v>
      </c>
      <c r="O236" s="36" t="s">
        <v>566</v>
      </c>
      <c r="P236" s="36" t="s">
        <v>596</v>
      </c>
      <c r="Q236" s="81" t="s">
        <v>806</v>
      </c>
    </row>
    <row r="237" spans="1:17" x14ac:dyDescent="0.2">
      <c r="A237" s="66" t="s">
        <v>3</v>
      </c>
      <c r="B237" s="28" t="s">
        <v>235</v>
      </c>
      <c r="C237" s="62" t="s">
        <v>326</v>
      </c>
      <c r="D237" s="63" t="s">
        <v>0</v>
      </c>
      <c r="E237" s="83">
        <v>820594</v>
      </c>
      <c r="F237" s="43">
        <v>1390209.9598713501</v>
      </c>
      <c r="G237" s="39">
        <v>43616.333333333336</v>
      </c>
      <c r="H237" s="35" t="str">
        <f>"FY"&amp;RIGHT(YEAR(DATE(YEAR(FY20_Published367[[#This Row],[Contract Bid - Start (5010)]]),MONTH(FY20_Published367[[#This Row],[Contract Bid - Start (5010)]])+(7-1),1)),2)</f>
        <v>FY19</v>
      </c>
      <c r="I237" s="64" t="str">
        <f>"Q"&amp;CHOOSE(MONTH(FY20_Published367[[#This Row],[Contract Bid - Start (5010)]]),3,3,3,4,4,4,1,1,1,2,2,2)</f>
        <v>Q4</v>
      </c>
      <c r="J237" s="47">
        <v>43733.333333333336</v>
      </c>
      <c r="K237" s="35" t="str">
        <f>"FY"&amp;RIGHT(YEAR(DATE(YEAR(FY20_Published367[[#This Row],[LNTP (6010)]]),MONTH(FY20_Published367[[#This Row],[LNTP (6010)]])+(7-1),1)),2)</f>
        <v>FY20</v>
      </c>
      <c r="L237" s="64" t="str">
        <f>"Q"&amp;CHOOSE(MONTH(FY20_Published367[[#This Row],[LNTP (6010)]]),3,3,3,4,4,4,1,1,1,2,2,2)</f>
        <v>Q1</v>
      </c>
      <c r="M237" s="39" t="s">
        <v>565</v>
      </c>
      <c r="N237" s="37" t="s">
        <v>590</v>
      </c>
      <c r="O237" s="36" t="s">
        <v>566</v>
      </c>
      <c r="P237" s="37" t="s">
        <v>569</v>
      </c>
      <c r="Q237" s="37" t="s">
        <v>805</v>
      </c>
    </row>
    <row r="238" spans="1:17" x14ac:dyDescent="0.2">
      <c r="A238" s="66" t="s">
        <v>547</v>
      </c>
      <c r="B238" s="28" t="s">
        <v>779</v>
      </c>
      <c r="C238" s="29" t="s">
        <v>264</v>
      </c>
      <c r="D238" s="29" t="s">
        <v>248</v>
      </c>
      <c r="E238" s="43">
        <v>3000000</v>
      </c>
      <c r="F238" s="43">
        <v>4112655.01499091</v>
      </c>
      <c r="G238" s="39">
        <v>44193.333333333336</v>
      </c>
      <c r="H238" s="35" t="str">
        <f>"FY"&amp;RIGHT(YEAR(DATE(YEAR(FY20_Published367[[#This Row],[Contract Bid - Start (5010)]]),MONTH(FY20_Published367[[#This Row],[Contract Bid - Start (5010)]])+(7-1),1)),2)</f>
        <v>FY21</v>
      </c>
      <c r="I238" s="13" t="str">
        <f>"Q"&amp;CHOOSE(MONTH(FY20_Published367[[#This Row],[Contract Bid - Start (5010)]]),3,3,3,4,4,4,1,1,1,2,2,2)</f>
        <v>Q2</v>
      </c>
      <c r="J238" s="39">
        <v>44502.333333333336</v>
      </c>
      <c r="K238" s="35" t="str">
        <f>"FY"&amp;RIGHT(YEAR(DATE(YEAR(FY20_Published367[[#This Row],[LNTP (6010)]]),MONTH(FY20_Published367[[#This Row],[LNTP (6010)]])+(7-1),1)),2)</f>
        <v>FY22</v>
      </c>
      <c r="L238" s="13" t="str">
        <f>"Q"&amp;CHOOSE(MONTH(FY20_Published367[[#This Row],[LNTP (6010)]]),3,3,3,4,4,4,1,1,1,2,2,2)</f>
        <v>Q2</v>
      </c>
      <c r="M238" s="39" t="s">
        <v>564</v>
      </c>
      <c r="N238" s="36" t="s">
        <v>590</v>
      </c>
      <c r="O238" s="36" t="s">
        <v>567</v>
      </c>
      <c r="P238" s="36" t="s">
        <v>599</v>
      </c>
      <c r="Q238" s="81" t="e">
        <v>#N/A</v>
      </c>
    </row>
    <row r="239" spans="1:17" x14ac:dyDescent="0.2">
      <c r="A239" s="66" t="s">
        <v>405</v>
      </c>
      <c r="B239" s="28" t="s">
        <v>780</v>
      </c>
      <c r="C239" s="29" t="s">
        <v>264</v>
      </c>
      <c r="D239" s="29" t="s">
        <v>0</v>
      </c>
      <c r="E239" s="43">
        <v>0</v>
      </c>
      <c r="F239" s="43">
        <v>574799.99958843505</v>
      </c>
      <c r="G239" s="39">
        <v>44228.333333333336</v>
      </c>
      <c r="H239" s="35" t="str">
        <f>"FY"&amp;RIGHT(YEAR(DATE(YEAR(FY20_Published367[[#This Row],[Contract Bid - Start (5010)]]),MONTH(FY20_Published367[[#This Row],[Contract Bid - Start (5010)]])+(7-1),1)),2)</f>
        <v>FY21</v>
      </c>
      <c r="I239" s="13" t="str">
        <f>"Q"&amp;CHOOSE(MONTH(FY20_Published367[[#This Row],[Contract Bid - Start (5010)]]),3,3,3,4,4,4,1,1,1,2,2,2)</f>
        <v>Q3</v>
      </c>
      <c r="J239" s="39">
        <v>44410.333333333336</v>
      </c>
      <c r="K239" s="35" t="str">
        <f>"FY"&amp;RIGHT(YEAR(DATE(YEAR(FY20_Published367[[#This Row],[LNTP (6010)]]),MONTH(FY20_Published367[[#This Row],[LNTP (6010)]])+(7-1),1)),2)</f>
        <v>FY22</v>
      </c>
      <c r="L239" s="13" t="str">
        <f>"Q"&amp;CHOOSE(MONTH(FY20_Published367[[#This Row],[LNTP (6010)]]),3,3,3,4,4,4,1,1,1,2,2,2)</f>
        <v>Q1</v>
      </c>
      <c r="M239" s="39" t="s">
        <v>564</v>
      </c>
      <c r="N239" s="36" t="s">
        <v>590</v>
      </c>
      <c r="O239" s="36" t="s">
        <v>567</v>
      </c>
      <c r="P239" s="36" t="s">
        <v>599</v>
      </c>
      <c r="Q239" s="81" t="e">
        <v>#N/A</v>
      </c>
    </row>
    <row r="240" spans="1:17" x14ac:dyDescent="0.2">
      <c r="A240" s="66" t="s">
        <v>404</v>
      </c>
      <c r="B240" s="28" t="s">
        <v>781</v>
      </c>
      <c r="C240" s="29" t="s">
        <v>263</v>
      </c>
      <c r="D240" s="29" t="s">
        <v>0</v>
      </c>
      <c r="E240" s="43">
        <v>4537799.9848396201</v>
      </c>
      <c r="F240" s="43">
        <v>6655499.9831787497</v>
      </c>
      <c r="G240" s="39">
        <v>44228.333333333336</v>
      </c>
      <c r="H240" s="35" t="str">
        <f>"FY"&amp;RIGHT(YEAR(DATE(YEAR(FY20_Published367[[#This Row],[Contract Bid - Start (5010)]]),MONTH(FY20_Published367[[#This Row],[Contract Bid - Start (5010)]])+(7-1),1)),2)</f>
        <v>FY21</v>
      </c>
      <c r="I240" s="13" t="str">
        <f>"Q"&amp;CHOOSE(MONTH(FY20_Published367[[#This Row],[Contract Bid - Start (5010)]]),3,3,3,4,4,4,1,1,1,2,2,2)</f>
        <v>Q3</v>
      </c>
      <c r="J240" s="39">
        <v>44410.333333333336</v>
      </c>
      <c r="K240" s="35" t="str">
        <f>"FY"&amp;RIGHT(YEAR(DATE(YEAR(FY20_Published367[[#This Row],[LNTP (6010)]]),MONTH(FY20_Published367[[#This Row],[LNTP (6010)]])+(7-1),1)),2)</f>
        <v>FY22</v>
      </c>
      <c r="L240" s="13" t="str">
        <f>"Q"&amp;CHOOSE(MONTH(FY20_Published367[[#This Row],[LNTP (6010)]]),3,3,3,4,4,4,1,1,1,2,2,2)</f>
        <v>Q1</v>
      </c>
      <c r="M240" s="39" t="s">
        <v>564</v>
      </c>
      <c r="N240" s="36" t="s">
        <v>590</v>
      </c>
      <c r="O240" s="36" t="s">
        <v>567</v>
      </c>
      <c r="P240" s="36" t="s">
        <v>599</v>
      </c>
      <c r="Q240" s="81" t="e">
        <v>#N/A</v>
      </c>
    </row>
    <row r="241" spans="1:17" x14ac:dyDescent="0.2">
      <c r="A241" s="66" t="s">
        <v>503</v>
      </c>
      <c r="B241" s="28" t="s">
        <v>782</v>
      </c>
      <c r="C241" s="29" t="s">
        <v>263</v>
      </c>
      <c r="D241" s="29" t="s">
        <v>0</v>
      </c>
      <c r="E241" s="43">
        <v>2035300</v>
      </c>
      <c r="F241" s="43">
        <v>3052499.9994906401</v>
      </c>
      <c r="G241" s="39">
        <v>44279.333333333336</v>
      </c>
      <c r="H241" s="35" t="str">
        <f>"FY"&amp;RIGHT(YEAR(DATE(YEAR(FY20_Published367[[#This Row],[Contract Bid - Start (5010)]]),MONTH(FY20_Published367[[#This Row],[Contract Bid - Start (5010)]])+(7-1),1)),2)</f>
        <v>FY21</v>
      </c>
      <c r="I241" s="13" t="str">
        <f>"Q"&amp;CHOOSE(MONTH(FY20_Published367[[#This Row],[Contract Bid - Start (5010)]]),3,3,3,4,4,4,1,1,1,2,2,2)</f>
        <v>Q3</v>
      </c>
      <c r="J241" s="39">
        <v>44466.333333333336</v>
      </c>
      <c r="K241" s="35" t="str">
        <f>"FY"&amp;RIGHT(YEAR(DATE(YEAR(FY20_Published367[[#This Row],[LNTP (6010)]]),MONTH(FY20_Published367[[#This Row],[LNTP (6010)]])+(7-1),1)),2)</f>
        <v>FY22</v>
      </c>
      <c r="L241" s="13" t="str">
        <f>"Q"&amp;CHOOSE(MONTH(FY20_Published367[[#This Row],[LNTP (6010)]]),3,3,3,4,4,4,1,1,1,2,2,2)</f>
        <v>Q1</v>
      </c>
      <c r="M241" s="39" t="s">
        <v>564</v>
      </c>
      <c r="N241" s="36" t="s">
        <v>590</v>
      </c>
      <c r="O241" s="36" t="s">
        <v>567</v>
      </c>
      <c r="P241" s="36" t="s">
        <v>599</v>
      </c>
      <c r="Q241" s="81" t="e">
        <v>#N/A</v>
      </c>
    </row>
    <row r="242" spans="1:17" x14ac:dyDescent="0.2">
      <c r="A242" s="66" t="s">
        <v>504</v>
      </c>
      <c r="B242" s="28" t="s">
        <v>783</v>
      </c>
      <c r="C242" s="29" t="s">
        <v>264</v>
      </c>
      <c r="D242" s="29" t="s">
        <v>0</v>
      </c>
      <c r="E242" s="43">
        <v>2313800</v>
      </c>
      <c r="F242" s="43">
        <v>3516999.9994211402</v>
      </c>
      <c r="G242" s="39">
        <v>44279.333333333336</v>
      </c>
      <c r="H242" s="35" t="str">
        <f>"FY"&amp;RIGHT(YEAR(DATE(YEAR(FY20_Published367[[#This Row],[Contract Bid - Start (5010)]]),MONTH(FY20_Published367[[#This Row],[Contract Bid - Start (5010)]])+(7-1),1)),2)</f>
        <v>FY21</v>
      </c>
      <c r="I242" s="13" t="str">
        <f>"Q"&amp;CHOOSE(MONTH(FY20_Published367[[#This Row],[Contract Bid - Start (5010)]]),3,3,3,4,4,4,1,1,1,2,2,2)</f>
        <v>Q3</v>
      </c>
      <c r="J242" s="39">
        <v>44466.333333333336</v>
      </c>
      <c r="K242" s="35" t="str">
        <f>"FY"&amp;RIGHT(YEAR(DATE(YEAR(FY20_Published367[[#This Row],[LNTP (6010)]]),MONTH(FY20_Published367[[#This Row],[LNTP (6010)]])+(7-1),1)),2)</f>
        <v>FY22</v>
      </c>
      <c r="L242" s="13" t="str">
        <f>"Q"&amp;CHOOSE(MONTH(FY20_Published367[[#This Row],[LNTP (6010)]]),3,3,3,4,4,4,1,1,1,2,2,2)</f>
        <v>Q1</v>
      </c>
      <c r="M242" s="39" t="s">
        <v>564</v>
      </c>
      <c r="N242" s="36" t="s">
        <v>590</v>
      </c>
      <c r="O242" s="36" t="s">
        <v>567</v>
      </c>
      <c r="P242" s="36" t="s">
        <v>599</v>
      </c>
      <c r="Q242" s="81" t="e">
        <v>#N/A</v>
      </c>
    </row>
    <row r="243" spans="1:17" x14ac:dyDescent="0.2">
      <c r="A243" s="66" t="s">
        <v>541</v>
      </c>
      <c r="B243" s="28" t="s">
        <v>784</v>
      </c>
      <c r="C243" s="29" t="s">
        <v>264</v>
      </c>
      <c r="D243" s="29" t="s">
        <v>0</v>
      </c>
      <c r="E243" s="43">
        <v>3982800</v>
      </c>
      <c r="F243" s="43">
        <v>5256399.99901547</v>
      </c>
      <c r="G243" s="39">
        <v>44348.333333333336</v>
      </c>
      <c r="H243" s="35" t="str">
        <f>"FY"&amp;RIGHT(YEAR(DATE(YEAR(FY20_Published367[[#This Row],[Contract Bid - Start (5010)]]),MONTH(FY20_Published367[[#This Row],[Contract Bid - Start (5010)]])+(7-1),1)),2)</f>
        <v>FY21</v>
      </c>
      <c r="I243" s="13" t="str">
        <f>"Q"&amp;CHOOSE(MONTH(FY20_Published367[[#This Row],[Contract Bid - Start (5010)]]),3,3,3,4,4,4,1,1,1,2,2,2)</f>
        <v>Q4</v>
      </c>
      <c r="J243" s="39">
        <v>44531.333333333336</v>
      </c>
      <c r="K243" s="35" t="str">
        <f>"FY"&amp;RIGHT(YEAR(DATE(YEAR(FY20_Published367[[#This Row],[LNTP (6010)]]),MONTH(FY20_Published367[[#This Row],[LNTP (6010)]])+(7-1),1)),2)</f>
        <v>FY22</v>
      </c>
      <c r="L243" s="13" t="str">
        <f>"Q"&amp;CHOOSE(MONTH(FY20_Published367[[#This Row],[LNTP (6010)]]),3,3,3,4,4,4,1,1,1,2,2,2)</f>
        <v>Q2</v>
      </c>
      <c r="M243" s="39" t="s">
        <v>564</v>
      </c>
      <c r="N243" s="36" t="s">
        <v>590</v>
      </c>
      <c r="O243" s="36" t="s">
        <v>567</v>
      </c>
      <c r="P243" s="36" t="s">
        <v>599</v>
      </c>
      <c r="Q243" s="81" t="e">
        <v>#N/A</v>
      </c>
    </row>
    <row r="244" spans="1:17" x14ac:dyDescent="0.2">
      <c r="A244" s="66" t="s">
        <v>540</v>
      </c>
      <c r="B244" s="28" t="s">
        <v>785</v>
      </c>
      <c r="C244" s="29" t="s">
        <v>263</v>
      </c>
      <c r="D244" s="29" t="s">
        <v>0</v>
      </c>
      <c r="E244" s="43">
        <v>3503600</v>
      </c>
      <c r="F244" s="43">
        <v>4951799.99929302</v>
      </c>
      <c r="G244" s="39">
        <v>44348.333333333336</v>
      </c>
      <c r="H244" s="35" t="str">
        <f>"FY"&amp;RIGHT(YEAR(DATE(YEAR(FY20_Published367[[#This Row],[Contract Bid - Start (5010)]]),MONTH(FY20_Published367[[#This Row],[Contract Bid - Start (5010)]])+(7-1),1)),2)</f>
        <v>FY21</v>
      </c>
      <c r="I244" s="13" t="str">
        <f>"Q"&amp;CHOOSE(MONTH(FY20_Published367[[#This Row],[Contract Bid - Start (5010)]]),3,3,3,4,4,4,1,1,1,2,2,2)</f>
        <v>Q4</v>
      </c>
      <c r="J244" s="39">
        <v>44531.333333333336</v>
      </c>
      <c r="K244" s="35" t="str">
        <f>"FY"&amp;RIGHT(YEAR(DATE(YEAR(FY20_Published367[[#This Row],[LNTP (6010)]]),MONTH(FY20_Published367[[#This Row],[LNTP (6010)]])+(7-1),1)),2)</f>
        <v>FY22</v>
      </c>
      <c r="L244" s="13" t="str">
        <f>"Q"&amp;CHOOSE(MONTH(FY20_Published367[[#This Row],[LNTP (6010)]]),3,3,3,4,4,4,1,1,1,2,2,2)</f>
        <v>Q2</v>
      </c>
      <c r="M244" s="39" t="s">
        <v>564</v>
      </c>
      <c r="N244" s="36" t="s">
        <v>590</v>
      </c>
      <c r="O244" s="36" t="s">
        <v>567</v>
      </c>
      <c r="P244" s="36" t="s">
        <v>599</v>
      </c>
      <c r="Q244" s="81" t="e">
        <v>#N/A</v>
      </c>
    </row>
    <row r="245" spans="1:17" x14ac:dyDescent="0.2">
      <c r="A245" s="66" t="s">
        <v>137</v>
      </c>
      <c r="B245" s="28" t="s">
        <v>786</v>
      </c>
      <c r="C245" s="57" t="s">
        <v>264</v>
      </c>
      <c r="D245" s="57" t="s">
        <v>0</v>
      </c>
      <c r="E245" s="43">
        <v>8139999.8028084999</v>
      </c>
      <c r="F245" s="58">
        <v>13315372.7989858</v>
      </c>
      <c r="G245" s="59">
        <v>44560.333333333336</v>
      </c>
      <c r="H245" s="60" t="str">
        <f>"FY"&amp;RIGHT(YEAR(DATE(YEAR(FY20_Published367[[#This Row],[Contract Bid - Start (5010)]]),MONTH(FY20_Published367[[#This Row],[Contract Bid - Start (5010)]])+(7-1),1)),2)</f>
        <v>FY22</v>
      </c>
      <c r="I245" s="61" t="str">
        <f>"Q"&amp;CHOOSE(MONTH(FY20_Published367[[#This Row],[Contract Bid - Start (5010)]]),3,3,3,4,4,4,1,1,1,2,2,2)</f>
        <v>Q2</v>
      </c>
      <c r="J245" s="59">
        <v>44712.333333333336</v>
      </c>
      <c r="K245" s="60" t="str">
        <f>"FY"&amp;RIGHT(YEAR(DATE(YEAR(FY20_Published367[[#This Row],[LNTP (6010)]]),MONTH(FY20_Published367[[#This Row],[LNTP (6010)]])+(7-1),1)),2)</f>
        <v>FY22</v>
      </c>
      <c r="L245" s="61" t="str">
        <f>"Q"&amp;CHOOSE(MONTH(FY20_Published367[[#This Row],[LNTP (6010)]]),3,3,3,4,4,4,1,1,1,2,2,2)</f>
        <v>Q4</v>
      </c>
      <c r="M245" s="39" t="s">
        <v>563</v>
      </c>
      <c r="N245" s="36" t="s">
        <v>590</v>
      </c>
      <c r="O245" s="36" t="s">
        <v>567</v>
      </c>
      <c r="P245" s="36" t="s">
        <v>800</v>
      </c>
      <c r="Q245" s="81" t="s">
        <v>807</v>
      </c>
    </row>
    <row r="246" spans="1:17" x14ac:dyDescent="0.2">
      <c r="A246" s="68" t="s">
        <v>484</v>
      </c>
      <c r="B246" s="28" t="s">
        <v>787</v>
      </c>
      <c r="C246" s="57" t="s">
        <v>262</v>
      </c>
      <c r="D246" s="57" t="s">
        <v>0</v>
      </c>
      <c r="E246" s="43">
        <v>3035723.99857648</v>
      </c>
      <c r="F246" s="43">
        <v>5133730.9985591201</v>
      </c>
      <c r="G246" s="59">
        <v>44285.333333333336</v>
      </c>
      <c r="H246" s="35" t="str">
        <f>"FY"&amp;RIGHT(YEAR(DATE(YEAR(FY20_Published367[[#This Row],[Contract Bid - Start (5010)]]),MONTH(FY20_Published367[[#This Row],[Contract Bid - Start (5010)]])+(7-1),1)),2)</f>
        <v>FY21</v>
      </c>
      <c r="I246" s="61" t="str">
        <f>"Q"&amp;CHOOSE(MONTH(FY20_Published367[[#This Row],[Contract Bid - Start (5010)]]),3,3,3,4,4,4,1,1,1,2,2,2)</f>
        <v>Q3</v>
      </c>
      <c r="J246" s="59">
        <v>44844.333333333336</v>
      </c>
      <c r="K246" s="35" t="str">
        <f>"FY"&amp;RIGHT(YEAR(DATE(YEAR(FY20_Published367[[#This Row],[LNTP (6010)]]),MONTH(FY20_Published367[[#This Row],[LNTP (6010)]])+(7-1),1)),2)</f>
        <v>FY23</v>
      </c>
      <c r="L246" s="61" t="str">
        <f>"Q"&amp;CHOOSE(MONTH(FY20_Published367[[#This Row],[LNTP (6010)]]),3,3,3,4,4,4,1,1,1,2,2,2)</f>
        <v>Q2</v>
      </c>
      <c r="M246" s="39" t="s">
        <v>564</v>
      </c>
      <c r="N246" s="36" t="s">
        <v>590</v>
      </c>
      <c r="O246" s="36" t="s">
        <v>567</v>
      </c>
      <c r="P246" s="36" t="s">
        <v>578</v>
      </c>
      <c r="Q246" s="81" t="s">
        <v>807</v>
      </c>
    </row>
    <row r="247" spans="1:17" x14ac:dyDescent="0.2">
      <c r="A247" s="68" t="s">
        <v>343</v>
      </c>
      <c r="B247" s="28" t="s">
        <v>788</v>
      </c>
      <c r="C247" s="29" t="s">
        <v>264</v>
      </c>
      <c r="D247" s="29" t="s">
        <v>0</v>
      </c>
      <c r="E247" s="43">
        <v>5131400</v>
      </c>
      <c r="F247" s="43">
        <v>7033599.9994858801</v>
      </c>
      <c r="G247" s="39">
        <v>44743.333333333336</v>
      </c>
      <c r="H247" s="35" t="str">
        <f>"FY"&amp;RIGHT(YEAR(DATE(YEAR(FY20_Published367[[#This Row],[Contract Bid - Start (5010)]]),MONTH(FY20_Published367[[#This Row],[Contract Bid - Start (5010)]])+(7-1),1)),2)</f>
        <v>FY23</v>
      </c>
      <c r="I247" s="13" t="str">
        <f>"Q"&amp;CHOOSE(MONTH(FY20_Published367[[#This Row],[Contract Bid - Start (5010)]]),3,3,3,4,4,4,1,1,1,2,2,2)</f>
        <v>Q1</v>
      </c>
      <c r="J247" s="39">
        <v>44925.333333333336</v>
      </c>
      <c r="K247" s="35" t="str">
        <f>"FY"&amp;RIGHT(YEAR(DATE(YEAR(FY20_Published367[[#This Row],[LNTP (6010)]]),MONTH(FY20_Published367[[#This Row],[LNTP (6010)]])+(7-1),1)),2)</f>
        <v>FY23</v>
      </c>
      <c r="L247" s="13" t="str">
        <f>"Q"&amp;CHOOSE(MONTH(FY20_Published367[[#This Row],[LNTP (6010)]]),3,3,3,4,4,4,1,1,1,2,2,2)</f>
        <v>Q2</v>
      </c>
      <c r="M247" s="39" t="s">
        <v>795</v>
      </c>
      <c r="N247" s="36" t="s">
        <v>590</v>
      </c>
      <c r="O247" s="36" t="s">
        <v>567</v>
      </c>
      <c r="P247" s="36" t="s">
        <v>799</v>
      </c>
      <c r="Q247" s="81" t="e">
        <v>#N/A</v>
      </c>
    </row>
    <row r="248" spans="1:17" x14ac:dyDescent="0.2">
      <c r="A248" s="68" t="s">
        <v>539</v>
      </c>
      <c r="B248" s="28" t="s">
        <v>789</v>
      </c>
      <c r="C248" s="29" t="s">
        <v>790</v>
      </c>
      <c r="D248" s="29" t="s">
        <v>698</v>
      </c>
      <c r="E248" s="43">
        <v>16435000</v>
      </c>
      <c r="F248" s="43">
        <v>21820997.546648201</v>
      </c>
      <c r="G248" s="39">
        <v>44319.333333333336</v>
      </c>
      <c r="H248" s="35" t="str">
        <f>"FY"&amp;RIGHT(YEAR(DATE(YEAR(FY20_Published367[[#This Row],[Contract Bid - Start (5010)]]),MONTH(FY20_Published367[[#This Row],[Contract Bid - Start (5010)]])+(7-1),1)),2)</f>
        <v>FY21</v>
      </c>
      <c r="I248" s="13" t="str">
        <f>"Q"&amp;CHOOSE(MONTH(FY20_Published367[[#This Row],[Contract Bid - Start (5010)]]),3,3,3,4,4,4,1,1,1,2,2,2)</f>
        <v>Q4</v>
      </c>
      <c r="J248" s="39">
        <v>44802.333333333336</v>
      </c>
      <c r="K248" s="35" t="str">
        <f>"FY"&amp;RIGHT(YEAR(DATE(YEAR(FY20_Published367[[#This Row],[LNTP (6010)]]),MONTH(FY20_Published367[[#This Row],[LNTP (6010)]])+(7-1),1)),2)</f>
        <v>FY23</v>
      </c>
      <c r="L248" s="13" t="str">
        <f>"Q"&amp;CHOOSE(MONTH(FY20_Published367[[#This Row],[LNTP (6010)]]),3,3,3,4,4,4,1,1,1,2,2,2)</f>
        <v>Q1</v>
      </c>
      <c r="M248" s="39" t="s">
        <v>563</v>
      </c>
      <c r="N248" s="36" t="s">
        <v>590</v>
      </c>
      <c r="O248" s="36" t="s">
        <v>567</v>
      </c>
      <c r="P248" s="36" t="s">
        <v>797</v>
      </c>
      <c r="Q248" s="81" t="s">
        <v>807</v>
      </c>
    </row>
    <row r="249" spans="1:17" x14ac:dyDescent="0.2">
      <c r="A249" s="66" t="s">
        <v>485</v>
      </c>
      <c r="B249" s="28" t="s">
        <v>791</v>
      </c>
      <c r="C249" s="29" t="s">
        <v>264</v>
      </c>
      <c r="D249" s="29" t="s">
        <v>0</v>
      </c>
      <c r="E249" s="43">
        <v>18200000.068975601</v>
      </c>
      <c r="F249" s="43">
        <v>27000313.733948499</v>
      </c>
      <c r="G249" s="39">
        <v>44655.333333333336</v>
      </c>
      <c r="H249" s="35" t="str">
        <f>"FY"&amp;RIGHT(YEAR(DATE(YEAR(FY20_Published367[[#This Row],[Contract Bid - Start (5010)]]),MONTH(FY20_Published367[[#This Row],[Contract Bid - Start (5010)]])+(7-1),1)),2)</f>
        <v>FY22</v>
      </c>
      <c r="I249" s="13" t="str">
        <f>"Q"&amp;CHOOSE(MONTH(FY20_Published367[[#This Row],[Contract Bid - Start (5010)]]),3,3,3,4,4,4,1,1,1,2,2,2)</f>
        <v>Q4</v>
      </c>
      <c r="J249" s="39">
        <v>44826.333333333336</v>
      </c>
      <c r="K249" s="35" t="str">
        <f>"FY"&amp;RIGHT(YEAR(DATE(YEAR(FY20_Published367[[#This Row],[LNTP (6010)]]),MONTH(FY20_Published367[[#This Row],[LNTP (6010)]])+(7-1),1)),2)</f>
        <v>FY23</v>
      </c>
      <c r="L249" s="13" t="str">
        <f>"Q"&amp;CHOOSE(MONTH(FY20_Published367[[#This Row],[LNTP (6010)]]),3,3,3,4,4,4,1,1,1,2,2,2)</f>
        <v>Q1</v>
      </c>
      <c r="M249" s="39" t="s">
        <v>563</v>
      </c>
      <c r="N249" s="36" t="s">
        <v>590</v>
      </c>
      <c r="O249" s="36" t="s">
        <v>567</v>
      </c>
      <c r="P249" s="36" t="s">
        <v>800</v>
      </c>
      <c r="Q249" s="81" t="e">
        <v>#N/A</v>
      </c>
    </row>
    <row r="250" spans="1:17" x14ac:dyDescent="0.2">
      <c r="A250" s="76" t="s">
        <v>250</v>
      </c>
      <c r="B250" s="28" t="s">
        <v>637</v>
      </c>
      <c r="C250" s="29" t="s">
        <v>266</v>
      </c>
      <c r="D250" s="29" t="s">
        <v>0</v>
      </c>
      <c r="E250" s="43">
        <v>110000</v>
      </c>
      <c r="F250" s="43">
        <v>123500</v>
      </c>
      <c r="G250" s="39">
        <v>43656.333333333336</v>
      </c>
      <c r="H250" s="35" t="str">
        <f>"FY"&amp;RIGHT(YEAR(DATE(YEAR(FY20_Published367[[#This Row],[Contract Bid - Start (5010)]]),MONTH(FY20_Published367[[#This Row],[Contract Bid - Start (5010)]])+(7-1),1)),2)</f>
        <v>FY20</v>
      </c>
      <c r="I250" s="13" t="str">
        <f>"Q"&amp;CHOOSE(MONTH(FY20_Published367[[#This Row],[Contract Bid - Start (5010)]]),3,3,3,4,4,4,1,1,1,2,2,2)</f>
        <v>Q1</v>
      </c>
      <c r="J250" s="39">
        <v>43656.333333333336</v>
      </c>
      <c r="K250" s="35" t="str">
        <f>"FY"&amp;RIGHT(YEAR(DATE(YEAR(FY20_Published367[[#This Row],[LNTP (6010)]]),MONTH(FY20_Published367[[#This Row],[LNTP (6010)]])+(7-1),1)),2)</f>
        <v>FY20</v>
      </c>
      <c r="L250" s="13" t="str">
        <f>"Q"&amp;CHOOSE(MONTH(FY20_Published367[[#This Row],[LNTP (6010)]]),3,3,3,4,4,4,1,1,1,2,2,2)</f>
        <v>Q1</v>
      </c>
      <c r="M250" s="39" t="s">
        <v>564</v>
      </c>
      <c r="N250" s="36" t="s">
        <v>590</v>
      </c>
      <c r="O250" s="70" t="s">
        <v>573</v>
      </c>
      <c r="P250" s="36" t="s">
        <v>577</v>
      </c>
      <c r="Q250" s="81" t="s">
        <v>805</v>
      </c>
    </row>
    <row r="251" spans="1:17" x14ac:dyDescent="0.2">
      <c r="A251" s="69" t="s">
        <v>68</v>
      </c>
      <c r="B251" s="28" t="s">
        <v>195</v>
      </c>
      <c r="C251" s="49" t="s">
        <v>324</v>
      </c>
      <c r="D251" s="49" t="s">
        <v>324</v>
      </c>
      <c r="E251" s="43">
        <v>1365000</v>
      </c>
      <c r="F251" s="43">
        <v>1570000</v>
      </c>
      <c r="G251" s="39">
        <v>43759</v>
      </c>
      <c r="H251" s="35" t="s">
        <v>556</v>
      </c>
      <c r="I251" s="13" t="s">
        <v>245</v>
      </c>
      <c r="J251" s="39">
        <v>43815</v>
      </c>
      <c r="K251" s="35" t="s">
        <v>556</v>
      </c>
      <c r="L251" s="13" t="s">
        <v>245</v>
      </c>
      <c r="M251" s="39" t="s">
        <v>326</v>
      </c>
      <c r="N251" s="36" t="s">
        <v>590</v>
      </c>
      <c r="O251" s="70" t="s">
        <v>570</v>
      </c>
      <c r="P251" s="36" t="s">
        <v>569</v>
      </c>
      <c r="Q251" s="81" t="s">
        <v>806</v>
      </c>
    </row>
    <row r="252" spans="1:17" x14ac:dyDescent="0.2">
      <c r="A252" s="69" t="s">
        <v>339</v>
      </c>
      <c r="B252" s="28" t="s">
        <v>792</v>
      </c>
      <c r="C252" s="29" t="s">
        <v>793</v>
      </c>
      <c r="D252" s="29" t="s">
        <v>794</v>
      </c>
      <c r="E252" s="43">
        <v>0</v>
      </c>
      <c r="F252" s="43">
        <v>0</v>
      </c>
      <c r="G252" s="39">
        <v>43864.333333333336</v>
      </c>
      <c r="H252" s="35" t="str">
        <f>"FY"&amp;RIGHT(YEAR(DATE(YEAR(FY20_Published367[[#This Row],[Contract Bid - Start (5010)]]),MONTH(FY20_Published367[[#This Row],[Contract Bid - Start (5010)]])+(7-1),1)),2)</f>
        <v>FY20</v>
      </c>
      <c r="I252" s="13" t="str">
        <f>"Q"&amp;CHOOSE(MONTH(FY20_Published367[[#This Row],[Contract Bid - Start (5010)]]),3,3,3,4,4,4,1,1,1,2,2,2)</f>
        <v>Q3</v>
      </c>
      <c r="J252" s="39">
        <v>43864.333333333336</v>
      </c>
      <c r="K252" s="35" t="str">
        <f>"FY"&amp;RIGHT(YEAR(DATE(YEAR(FY20_Published367[[#This Row],[LNTP (6010)]]),MONTH(FY20_Published367[[#This Row],[LNTP (6010)]])+(7-1),1)),2)</f>
        <v>FY20</v>
      </c>
      <c r="L252" s="13" t="str">
        <f>"Q"&amp;CHOOSE(MONTH(FY20_Published367[[#This Row],[LNTP (6010)]]),3,3,3,4,4,4,1,1,1,2,2,2)</f>
        <v>Q3</v>
      </c>
      <c r="M252" s="39" t="s">
        <v>795</v>
      </c>
      <c r="N252" s="36" t="s">
        <v>590</v>
      </c>
      <c r="O252" s="36" t="s">
        <v>567</v>
      </c>
      <c r="P252" s="36" t="s">
        <v>801</v>
      </c>
      <c r="Q252" s="81" t="s">
        <v>807</v>
      </c>
    </row>
    <row r="253" spans="1:17" x14ac:dyDescent="0.2">
      <c r="A253" s="68" t="s">
        <v>35</v>
      </c>
      <c r="B253" s="28" t="s">
        <v>211</v>
      </c>
      <c r="C253" s="29" t="s">
        <v>326</v>
      </c>
      <c r="D253" s="29" t="s">
        <v>0</v>
      </c>
      <c r="E253" s="43">
        <v>1450000</v>
      </c>
      <c r="F253" s="43">
        <v>1643215.7899948901</v>
      </c>
      <c r="G253" s="39">
        <v>43893.333333333336</v>
      </c>
      <c r="H253" s="35" t="str">
        <f>"FY"&amp;RIGHT(YEAR(DATE(YEAR(FY20_Published367[[#This Row],[Contract Bid - Start (5010)]]),MONTH(FY20_Published367[[#This Row],[Contract Bid - Start (5010)]])+(7-1),1)),2)</f>
        <v>FY20</v>
      </c>
      <c r="I253" s="13" t="str">
        <f>"Q"&amp;CHOOSE(MONTH(FY20_Published367[[#This Row],[Contract Bid - Start (5010)]]),3,3,3,4,4,4,1,1,1,2,2,2)</f>
        <v>Q3</v>
      </c>
      <c r="J253" s="39">
        <v>44000.333333333336</v>
      </c>
      <c r="K253" s="35" t="str">
        <f>"FY"&amp;RIGHT(YEAR(DATE(YEAR(FY20_Published367[[#This Row],[LNTP (6010)]]),MONTH(FY20_Published367[[#This Row],[LNTP (6010)]])+(7-1),1)),2)</f>
        <v>FY20</v>
      </c>
      <c r="L253" s="13" t="str">
        <f>"Q"&amp;CHOOSE(MONTH(FY20_Published367[[#This Row],[LNTP (6010)]]),3,3,3,4,4,4,1,1,1,2,2,2)</f>
        <v>Q4</v>
      </c>
      <c r="M253" s="39" t="s">
        <v>565</v>
      </c>
      <c r="N253" s="36" t="s">
        <v>590</v>
      </c>
      <c r="O253" s="36" t="s">
        <v>566</v>
      </c>
      <c r="P253" s="36" t="s">
        <v>569</v>
      </c>
      <c r="Q253" s="81" t="s">
        <v>806</v>
      </c>
    </row>
    <row r="254" spans="1:17" x14ac:dyDescent="0.2">
      <c r="A254" s="67" t="s">
        <v>292</v>
      </c>
      <c r="B254" s="28" t="s">
        <v>224</v>
      </c>
      <c r="C254" s="29" t="s">
        <v>326</v>
      </c>
      <c r="D254" s="29" t="s">
        <v>240</v>
      </c>
      <c r="E254" s="43">
        <v>5000000</v>
      </c>
      <c r="F254" s="43">
        <v>5500000</v>
      </c>
      <c r="G254" s="39">
        <v>43631</v>
      </c>
      <c r="H254" s="35" t="s">
        <v>555</v>
      </c>
      <c r="I254" s="13" t="s">
        <v>244</v>
      </c>
      <c r="J254" s="39">
        <v>44012</v>
      </c>
      <c r="K254" s="35" t="s">
        <v>556</v>
      </c>
      <c r="L254" s="13" t="s">
        <v>244</v>
      </c>
      <c r="M254" s="39" t="s">
        <v>326</v>
      </c>
      <c r="N254" s="36" t="s">
        <v>590</v>
      </c>
      <c r="O254" s="36" t="s">
        <v>566</v>
      </c>
      <c r="P254" s="36" t="s">
        <v>576</v>
      </c>
      <c r="Q254" s="81" t="s">
        <v>806</v>
      </c>
    </row>
    <row r="255" spans="1:17" x14ac:dyDescent="0.2">
      <c r="A255" s="67" t="s">
        <v>293</v>
      </c>
      <c r="B255" s="46" t="s">
        <v>209</v>
      </c>
      <c r="C255" s="29" t="s">
        <v>324</v>
      </c>
      <c r="D255" s="29" t="s">
        <v>324</v>
      </c>
      <c r="E255" s="43">
        <v>5000000</v>
      </c>
      <c r="F255" s="43">
        <v>5500000</v>
      </c>
      <c r="G255" s="39">
        <v>44012</v>
      </c>
      <c r="H255" s="35" t="s">
        <v>556</v>
      </c>
      <c r="I255" s="13" t="s">
        <v>244</v>
      </c>
      <c r="J255" s="78">
        <v>43786</v>
      </c>
      <c r="K255" s="35" t="s">
        <v>556</v>
      </c>
      <c r="L255" s="13" t="s">
        <v>245</v>
      </c>
      <c r="M255" s="39" t="e">
        <v>#N/A</v>
      </c>
      <c r="N255" s="36" t="s">
        <v>590</v>
      </c>
      <c r="O255" s="70" t="s">
        <v>566</v>
      </c>
      <c r="P255" s="36" t="s">
        <v>576</v>
      </c>
      <c r="Q255" s="81" t="s">
        <v>806</v>
      </c>
    </row>
    <row r="256" spans="1:17" x14ac:dyDescent="0.2">
      <c r="A256" s="68" t="s">
        <v>294</v>
      </c>
      <c r="B256" s="28" t="s">
        <v>230</v>
      </c>
      <c r="C256" s="29" t="s">
        <v>326</v>
      </c>
      <c r="D256" s="29" t="s">
        <v>240</v>
      </c>
      <c r="E256" s="43">
        <v>5000000</v>
      </c>
      <c r="F256" s="43">
        <v>5500000</v>
      </c>
      <c r="G256" s="39">
        <v>43617</v>
      </c>
      <c r="H256" s="35" t="s">
        <v>555</v>
      </c>
      <c r="I256" s="13" t="s">
        <v>244</v>
      </c>
      <c r="J256" s="39">
        <v>44012</v>
      </c>
      <c r="K256" s="35" t="s">
        <v>556</v>
      </c>
      <c r="L256" s="13" t="s">
        <v>244</v>
      </c>
      <c r="M256" s="39" t="s">
        <v>326</v>
      </c>
      <c r="N256" s="36" t="s">
        <v>590</v>
      </c>
      <c r="O256" s="36" t="s">
        <v>566</v>
      </c>
      <c r="P256" s="36" t="s">
        <v>576</v>
      </c>
      <c r="Q256" s="81" t="s">
        <v>806</v>
      </c>
    </row>
    <row r="257" spans="1:17" x14ac:dyDescent="0.2">
      <c r="A257" s="68" t="s">
        <v>295</v>
      </c>
      <c r="B257" s="46" t="s">
        <v>219</v>
      </c>
      <c r="C257" s="29" t="s">
        <v>324</v>
      </c>
      <c r="D257" s="29" t="s">
        <v>324</v>
      </c>
      <c r="E257" s="43">
        <v>5000000</v>
      </c>
      <c r="F257" s="43">
        <v>5500000</v>
      </c>
      <c r="G257" s="39">
        <v>44012</v>
      </c>
      <c r="H257" s="35" t="s">
        <v>556</v>
      </c>
      <c r="I257" s="13" t="s">
        <v>244</v>
      </c>
      <c r="J257" s="78">
        <v>43758</v>
      </c>
      <c r="K257" s="35" t="s">
        <v>556</v>
      </c>
      <c r="L257" s="13" t="s">
        <v>245</v>
      </c>
      <c r="M257" s="39" t="e">
        <v>#N/A</v>
      </c>
      <c r="N257" s="36" t="s">
        <v>590</v>
      </c>
      <c r="O257" s="70" t="s">
        <v>566</v>
      </c>
      <c r="P257" s="36" t="s">
        <v>576</v>
      </c>
      <c r="Q257" s="81" t="s">
        <v>806</v>
      </c>
    </row>
    <row r="258" spans="1:17" x14ac:dyDescent="0.2">
      <c r="A258" s="76" t="s">
        <v>139</v>
      </c>
      <c r="B258" s="28" t="s">
        <v>154</v>
      </c>
      <c r="C258" s="57" t="s">
        <v>262</v>
      </c>
      <c r="D258" s="57" t="s">
        <v>0</v>
      </c>
      <c r="E258" s="43">
        <v>131000</v>
      </c>
      <c r="F258" s="58">
        <v>281000</v>
      </c>
      <c r="G258" s="75">
        <v>43908</v>
      </c>
      <c r="H258" s="60" t="str">
        <f>"FY"&amp;RIGHT(YEAR(DATE(YEAR(FY20_Published367[[#This Row],[Contract Bid - Start (5010)]]),MONTH(FY20_Published367[[#This Row],[Contract Bid - Start (5010)]])+(7-1),1)),2)</f>
        <v>FY20</v>
      </c>
      <c r="I258" s="61" t="str">
        <f>"Q"&amp;CHOOSE(MONTH(FY20_Published367[[#This Row],[Contract Bid - Start (5010)]]),3,3,3,4,4,4,1,1,1,2,2,2)</f>
        <v>Q3</v>
      </c>
      <c r="J258" s="74">
        <v>44012</v>
      </c>
      <c r="K258" s="60" t="str">
        <f>"FY"&amp;RIGHT(YEAR(DATE(YEAR(FY20_Published367[[#This Row],[LNTP (6010)]]),MONTH(FY20_Published367[[#This Row],[LNTP (6010)]])+(7-1),1)),2)</f>
        <v>FY20</v>
      </c>
      <c r="L258" s="61" t="str">
        <f>"Q"&amp;CHOOSE(MONTH(FY20_Published367[[#This Row],[LNTP (6010)]]),3,3,3,4,4,4,1,1,1,2,2,2)</f>
        <v>Q4</v>
      </c>
      <c r="M258" s="39" t="s">
        <v>564</v>
      </c>
      <c r="N258" s="36" t="s">
        <v>590</v>
      </c>
      <c r="O258" s="36" t="s">
        <v>566</v>
      </c>
      <c r="P258" s="36" t="s">
        <v>657</v>
      </c>
      <c r="Q258" s="81" t="s">
        <v>806</v>
      </c>
    </row>
    <row r="259" spans="1:17" x14ac:dyDescent="0.2">
      <c r="A259" s="67" t="s">
        <v>84</v>
      </c>
      <c r="B259" s="46" t="s">
        <v>199</v>
      </c>
      <c r="C259" s="29" t="s">
        <v>326</v>
      </c>
      <c r="D259" s="29" t="s">
        <v>0</v>
      </c>
      <c r="E259" s="43">
        <v>11000000</v>
      </c>
      <c r="F259" s="43">
        <v>12550000</v>
      </c>
      <c r="G259" s="39">
        <v>43759</v>
      </c>
      <c r="H259" s="35" t="s">
        <v>556</v>
      </c>
      <c r="I259" s="13" t="s">
        <v>245</v>
      </c>
      <c r="J259" s="78">
        <v>43808</v>
      </c>
      <c r="K259" s="35" t="s">
        <v>556</v>
      </c>
      <c r="L259" s="13" t="s">
        <v>245</v>
      </c>
      <c r="M259" s="39" t="e">
        <v>#N/A</v>
      </c>
      <c r="N259" s="36" t="s">
        <v>590</v>
      </c>
      <c r="O259" s="36" t="s">
        <v>566</v>
      </c>
      <c r="P259" s="36" t="s">
        <v>576</v>
      </c>
      <c r="Q259" s="81" t="s">
        <v>806</v>
      </c>
    </row>
    <row r="260" spans="1:17" x14ac:dyDescent="0.2">
      <c r="A260" s="67" t="s">
        <v>83</v>
      </c>
      <c r="B260" s="46" t="s">
        <v>193</v>
      </c>
      <c r="C260" s="29" t="s">
        <v>326</v>
      </c>
      <c r="D260" s="29" t="s">
        <v>0</v>
      </c>
      <c r="E260" s="43">
        <v>11000000</v>
      </c>
      <c r="F260" s="43">
        <v>12550000</v>
      </c>
      <c r="G260" s="39">
        <v>43768</v>
      </c>
      <c r="H260" s="35" t="s">
        <v>556</v>
      </c>
      <c r="I260" s="13" t="s">
        <v>245</v>
      </c>
      <c r="J260" s="78">
        <v>43818</v>
      </c>
      <c r="K260" s="35" t="s">
        <v>556</v>
      </c>
      <c r="L260" s="13" t="s">
        <v>245</v>
      </c>
      <c r="M260" s="39" t="e">
        <v>#N/A</v>
      </c>
      <c r="N260" s="36" t="s">
        <v>590</v>
      </c>
      <c r="O260" s="36" t="s">
        <v>566</v>
      </c>
      <c r="P260" s="36" t="s">
        <v>576</v>
      </c>
      <c r="Q260" s="81" t="s">
        <v>806</v>
      </c>
    </row>
    <row r="261" spans="1:17" x14ac:dyDescent="0.2">
      <c r="A261" s="72" t="s">
        <v>289</v>
      </c>
      <c r="B261" s="28" t="s">
        <v>802</v>
      </c>
      <c r="C261" s="29" t="s">
        <v>318</v>
      </c>
      <c r="D261" s="29" t="s">
        <v>0</v>
      </c>
      <c r="E261" s="43">
        <v>579000</v>
      </c>
      <c r="F261" s="43">
        <v>870166.99985499994</v>
      </c>
      <c r="G261" s="39">
        <v>43979.333333333336</v>
      </c>
      <c r="H261" s="35" t="str">
        <f>"FY"&amp;RIGHT(YEAR(DATE(YEAR(FY20_Published367[[#This Row],[Contract Bid - Start (5010)]]),MONTH(FY20_Published367[[#This Row],[Contract Bid - Start (5010)]])+(7-1),1)),2)</f>
        <v>FY20</v>
      </c>
      <c r="I261" s="13" t="str">
        <f>"Q"&amp;CHOOSE(MONTH(FY20_Published367[[#This Row],[Contract Bid - Start (5010)]]),3,3,3,4,4,4,1,1,1,2,2,2)</f>
        <v>Q4</v>
      </c>
      <c r="J261" s="39">
        <v>44021.333333333336</v>
      </c>
      <c r="K261" s="35" t="str">
        <f>"FY"&amp;RIGHT(YEAR(DATE(YEAR(FY20_Published367[[#This Row],[LNTP (6010)]]),MONTH(FY20_Published367[[#This Row],[LNTP (6010)]])+(7-1),1)),2)</f>
        <v>FY21</v>
      </c>
      <c r="L261" s="13" t="str">
        <f>"Q"&amp;CHOOSE(MONTH(FY20_Published367[[#This Row],[LNTP (6010)]]),3,3,3,4,4,4,1,1,1,2,2,2)</f>
        <v>Q1</v>
      </c>
      <c r="M261" s="39" t="s">
        <v>563</v>
      </c>
      <c r="N261" s="36" t="s">
        <v>590</v>
      </c>
      <c r="O261" s="36" t="s">
        <v>567</v>
      </c>
      <c r="P261" s="36" t="s">
        <v>655</v>
      </c>
      <c r="Q261" s="81" t="s">
        <v>807</v>
      </c>
    </row>
    <row r="262" spans="1:17" x14ac:dyDescent="0.2">
      <c r="A262" s="68" t="s">
        <v>249</v>
      </c>
      <c r="B262" s="46" t="s">
        <v>552</v>
      </c>
      <c r="C262" s="29" t="s">
        <v>324</v>
      </c>
      <c r="D262" s="29" t="s">
        <v>324</v>
      </c>
      <c r="E262" s="43">
        <v>11000000</v>
      </c>
      <c r="F262" s="43">
        <v>12550000</v>
      </c>
      <c r="G262" s="39">
        <v>43829</v>
      </c>
      <c r="H262" s="35" t="s">
        <v>556</v>
      </c>
      <c r="I262" s="13" t="s">
        <v>245</v>
      </c>
      <c r="J262" s="78">
        <v>43889</v>
      </c>
      <c r="K262" s="35" t="s">
        <v>556</v>
      </c>
      <c r="L262" s="13" t="s">
        <v>242</v>
      </c>
      <c r="M262" s="39" t="e">
        <v>#N/A</v>
      </c>
      <c r="N262" s="36" t="s">
        <v>590</v>
      </c>
      <c r="O262" s="70" t="s">
        <v>566</v>
      </c>
      <c r="P262" s="36" t="s">
        <v>576</v>
      </c>
      <c r="Q262" s="81" t="s">
        <v>806</v>
      </c>
    </row>
    <row r="263" spans="1:17" x14ac:dyDescent="0.2">
      <c r="A263" s="68" t="s">
        <v>62</v>
      </c>
      <c r="B263" s="28" t="s">
        <v>612</v>
      </c>
      <c r="C263" s="29" t="s">
        <v>326</v>
      </c>
      <c r="D263" s="29" t="s">
        <v>240</v>
      </c>
      <c r="E263" s="43">
        <v>4975999.9929318205</v>
      </c>
      <c r="F263" s="43">
        <v>6535999.9925590204</v>
      </c>
      <c r="G263" s="74">
        <v>43782</v>
      </c>
      <c r="H263" s="35" t="str">
        <f>"FY"&amp;RIGHT(YEAR(DATE(YEAR(FY20_Published367[[#This Row],[Contract Bid - Start (5010)]]),MONTH(FY20_Published367[[#This Row],[Contract Bid - Start (5010)]])+(7-1),1)),2)</f>
        <v>FY20</v>
      </c>
      <c r="I263" s="13" t="str">
        <f>"Q"&amp;CHOOSE(MONTH(FY20_Published367[[#This Row],[Contract Bid - Start (5010)]]),3,3,3,4,4,4,1,1,1,2,2,2)</f>
        <v>Q2</v>
      </c>
      <c r="J263" s="74">
        <v>43872</v>
      </c>
      <c r="K263" s="35" t="str">
        <f>"FY"&amp;RIGHT(YEAR(DATE(YEAR(FY20_Published367[[#This Row],[LNTP (6010)]]),MONTH(FY20_Published367[[#This Row],[LNTP (6010)]])+(7-1),1)),2)</f>
        <v>FY20</v>
      </c>
      <c r="L263" s="13" t="str">
        <f>"Q"&amp;CHOOSE(MONTH(FY20_Published367[[#This Row],[LNTP (6010)]]),3,3,3,4,4,4,1,1,1,2,2,2)</f>
        <v>Q3</v>
      </c>
      <c r="M263" s="39" t="s">
        <v>795</v>
      </c>
      <c r="N263" s="36" t="s">
        <v>590</v>
      </c>
      <c r="O263" s="36" t="s">
        <v>566</v>
      </c>
      <c r="P263" s="36" t="s">
        <v>656</v>
      </c>
      <c r="Q263" s="81" t="s">
        <v>805</v>
      </c>
    </row>
    <row r="264" spans="1:17" x14ac:dyDescent="0.2">
      <c r="A264" s="76" t="s">
        <v>379</v>
      </c>
      <c r="B264" s="28" t="s">
        <v>630</v>
      </c>
      <c r="C264" s="29" t="s">
        <v>263</v>
      </c>
      <c r="D264" s="29" t="s">
        <v>0</v>
      </c>
      <c r="E264" s="43">
        <v>3946999.9959633001</v>
      </c>
      <c r="F264" s="43">
        <v>4812999.9959632996</v>
      </c>
      <c r="G264" s="75">
        <v>43740</v>
      </c>
      <c r="H264" s="35" t="str">
        <f>"FY"&amp;RIGHT(YEAR(DATE(YEAR(FY20_Published367[[#This Row],[Contract Bid - Start (5010)]]),MONTH(FY20_Published367[[#This Row],[Contract Bid - Start (5010)]])+(7-1),1)),2)</f>
        <v>FY20</v>
      </c>
      <c r="I264" s="13" t="str">
        <f>"Q"&amp;CHOOSE(MONTH(FY20_Published367[[#This Row],[Contract Bid - Start (5010)]]),3,3,3,4,4,4,1,1,1,2,2,2)</f>
        <v>Q2</v>
      </c>
      <c r="J264" s="39">
        <v>44084.333333333336</v>
      </c>
      <c r="K264" s="35" t="str">
        <f>"FY"&amp;RIGHT(YEAR(DATE(YEAR(FY20_Published367[[#This Row],[LNTP (6010)]]),MONTH(FY20_Published367[[#This Row],[LNTP (6010)]])+(7-1),1)),2)</f>
        <v>FY21</v>
      </c>
      <c r="L264" s="13" t="str">
        <f>"Q"&amp;CHOOSE(MONTH(FY20_Published367[[#This Row],[LNTP (6010)]]),3,3,3,4,4,4,1,1,1,2,2,2)</f>
        <v>Q1</v>
      </c>
      <c r="M264" s="39" t="s">
        <v>564</v>
      </c>
      <c r="N264" s="36" t="s">
        <v>590</v>
      </c>
      <c r="O264" s="36" t="s">
        <v>567</v>
      </c>
      <c r="P264" s="36" t="s">
        <v>657</v>
      </c>
      <c r="Q264" s="81" t="s">
        <v>805</v>
      </c>
    </row>
    <row r="265" spans="1:17" x14ac:dyDescent="0.2">
      <c r="A265" s="66" t="s">
        <v>45</v>
      </c>
      <c r="B265" s="28" t="s">
        <v>183</v>
      </c>
      <c r="C265" s="29" t="s">
        <v>318</v>
      </c>
      <c r="D265" s="29" t="s">
        <v>0</v>
      </c>
      <c r="E265" s="43">
        <v>659999.99960400001</v>
      </c>
      <c r="F265" s="43">
        <v>1027937.99960343</v>
      </c>
      <c r="G265" s="39">
        <v>43740.333333333336</v>
      </c>
      <c r="H265" s="35" t="str">
        <f>"FY"&amp;RIGHT(YEAR(DATE(YEAR(FY20_Published367[[#This Row],[Contract Bid - Start (5010)]]),MONTH(FY20_Published367[[#This Row],[Contract Bid - Start (5010)]])+(7-1),1)),2)</f>
        <v>FY20</v>
      </c>
      <c r="I265" s="13" t="str">
        <f>"Q"&amp;CHOOSE(MONTH(FY20_Published367[[#This Row],[Contract Bid - Start (5010)]]),3,3,3,4,4,4,1,1,1,2,2,2)</f>
        <v>Q2</v>
      </c>
      <c r="J265" s="39">
        <v>43896.333333333336</v>
      </c>
      <c r="K265" s="35" t="str">
        <f>"FY"&amp;RIGHT(YEAR(DATE(YEAR(FY20_Published367[[#This Row],[LNTP (6010)]]),MONTH(FY20_Published367[[#This Row],[LNTP (6010)]])+(7-1),1)),2)</f>
        <v>FY20</v>
      </c>
      <c r="L265" s="13" t="str">
        <f>"Q"&amp;CHOOSE(MONTH(FY20_Published367[[#This Row],[LNTP (6010)]]),3,3,3,4,4,4,1,1,1,2,2,2)</f>
        <v>Q3</v>
      </c>
      <c r="M265" s="39" t="s">
        <v>563</v>
      </c>
      <c r="N265" s="36" t="s">
        <v>590</v>
      </c>
      <c r="O265" s="36" t="s">
        <v>566</v>
      </c>
      <c r="P265" s="36" t="s">
        <v>592</v>
      </c>
      <c r="Q265" s="81" t="s">
        <v>806</v>
      </c>
    </row>
    <row r="266" spans="1:17" x14ac:dyDescent="0.2">
      <c r="A266" s="66" t="s">
        <v>34</v>
      </c>
      <c r="B266" s="28" t="s">
        <v>238</v>
      </c>
      <c r="C266" s="29" t="s">
        <v>263</v>
      </c>
      <c r="D266" s="29" t="s">
        <v>0</v>
      </c>
      <c r="E266" s="43">
        <v>3391636</v>
      </c>
      <c r="F266" s="43">
        <v>4544155.9988583997</v>
      </c>
      <c r="G266" s="39">
        <v>43497.333333333336</v>
      </c>
      <c r="H266" s="35" t="str">
        <f>"FY"&amp;RIGHT(YEAR(DATE(YEAR(FY20_Published367[[#This Row],[Contract Bid - Start (5010)]]),MONTH(FY20_Published367[[#This Row],[Contract Bid - Start (5010)]])+(7-1),1)),2)</f>
        <v>FY19</v>
      </c>
      <c r="I266" s="13" t="str">
        <f>"Q"&amp;CHOOSE(MONTH(FY20_Published367[[#This Row],[Contract Bid - Start (5010)]]),3,3,3,4,4,4,1,1,1,2,2,2)</f>
        <v>Q3</v>
      </c>
      <c r="J266" s="39">
        <v>43668.333333333336</v>
      </c>
      <c r="K266" s="35" t="str">
        <f>"FY"&amp;RIGHT(YEAR(DATE(YEAR(FY20_Published367[[#This Row],[LNTP (6010)]]),MONTH(FY20_Published367[[#This Row],[LNTP (6010)]])+(7-1),1)),2)</f>
        <v>FY20</v>
      </c>
      <c r="L266" s="13" t="str">
        <f>"Q"&amp;CHOOSE(MONTH(FY20_Published367[[#This Row],[LNTP (6010)]]),3,3,3,4,4,4,1,1,1,2,2,2)</f>
        <v>Q1</v>
      </c>
      <c r="M266" s="39" t="s">
        <v>563</v>
      </c>
      <c r="N266" s="36" t="s">
        <v>590</v>
      </c>
      <c r="O266" s="36" t="s">
        <v>566</v>
      </c>
      <c r="P266" s="36" t="s">
        <v>595</v>
      </c>
      <c r="Q266" s="81" t="s">
        <v>805</v>
      </c>
    </row>
    <row r="267" spans="1:17" x14ac:dyDescent="0.2">
      <c r="A267" s="68" t="s">
        <v>28</v>
      </c>
      <c r="B267" s="28" t="s">
        <v>172</v>
      </c>
      <c r="C267" s="57" t="s">
        <v>318</v>
      </c>
      <c r="D267" s="29" t="s">
        <v>0</v>
      </c>
      <c r="E267" s="43">
        <v>887184</v>
      </c>
      <c r="F267" s="43">
        <v>1707221.0377780001</v>
      </c>
      <c r="G267" s="59">
        <v>43767.333333333336</v>
      </c>
      <c r="H267" s="35" t="str">
        <f>"FY"&amp;RIGHT(YEAR(DATE(YEAR(FY20_Published367[[#This Row],[Contract Bid - Start (5010)]]),MONTH(FY20_Published367[[#This Row],[Contract Bid - Start (5010)]])+(7-1),1)),2)</f>
        <v>FY20</v>
      </c>
      <c r="I267" s="61" t="str">
        <f>"Q"&amp;CHOOSE(MONTH(FY20_Published367[[#This Row],[Contract Bid - Start (5010)]]),3,3,3,4,4,4,1,1,1,2,2,2)</f>
        <v>Q2</v>
      </c>
      <c r="J267" s="59">
        <v>43951.333333333336</v>
      </c>
      <c r="K267" s="35" t="str">
        <f>"FY"&amp;RIGHT(YEAR(DATE(YEAR(FY20_Published367[[#This Row],[LNTP (6010)]]),MONTH(FY20_Published367[[#This Row],[LNTP (6010)]])+(7-1),1)),2)</f>
        <v>FY20</v>
      </c>
      <c r="L267" s="61" t="str">
        <f>"Q"&amp;CHOOSE(MONTH(FY20_Published367[[#This Row],[LNTP (6010)]]),3,3,3,4,4,4,1,1,1,2,2,2)</f>
        <v>Q4</v>
      </c>
      <c r="M267" s="39" t="s">
        <v>563</v>
      </c>
      <c r="N267" s="36" t="s">
        <v>590</v>
      </c>
      <c r="O267" s="36" t="s">
        <v>566</v>
      </c>
      <c r="P267" s="36" t="s">
        <v>658</v>
      </c>
      <c r="Q267" s="81" t="s">
        <v>806</v>
      </c>
    </row>
    <row r="268" spans="1:17" x14ac:dyDescent="0.2">
      <c r="A268" s="77" t="s">
        <v>378</v>
      </c>
      <c r="B268" s="28" t="s">
        <v>631</v>
      </c>
      <c r="C268" s="29" t="s">
        <v>264</v>
      </c>
      <c r="D268" s="29" t="s">
        <v>0</v>
      </c>
      <c r="E268" s="43">
        <v>2152300</v>
      </c>
      <c r="F268" s="43">
        <v>3182499.99961614</v>
      </c>
      <c r="G268" s="75">
        <v>43908</v>
      </c>
      <c r="H268" s="35" t="str">
        <f>"FY"&amp;RIGHT(YEAR(DATE(YEAR(FY20_Published367[[#This Row],[Contract Bid - Start (5010)]]),MONTH(FY20_Published367[[#This Row],[Contract Bid - Start (5010)]])+(7-1),1)),2)</f>
        <v>FY20</v>
      </c>
      <c r="I268" s="13" t="str">
        <f>"Q"&amp;CHOOSE(MONTH(FY20_Published367[[#This Row],[Contract Bid - Start (5010)]]),3,3,3,4,4,4,1,1,1,2,2,2)</f>
        <v>Q3</v>
      </c>
      <c r="J268" s="74">
        <v>44012</v>
      </c>
      <c r="K268" s="35" t="str">
        <f>"FY"&amp;RIGHT(YEAR(DATE(YEAR(FY20_Published367[[#This Row],[LNTP (6010)]]),MONTH(FY20_Published367[[#This Row],[LNTP (6010)]])+(7-1),1)),2)</f>
        <v>FY20</v>
      </c>
      <c r="L268" s="13" t="str">
        <f>"Q"&amp;CHOOSE(MONTH(FY20_Published367[[#This Row],[LNTP (6010)]]),3,3,3,4,4,4,1,1,1,2,2,2)</f>
        <v>Q4</v>
      </c>
      <c r="M268" s="39" t="s">
        <v>564</v>
      </c>
      <c r="N268" s="36" t="s">
        <v>590</v>
      </c>
      <c r="O268" s="36" t="s">
        <v>566</v>
      </c>
      <c r="P268" s="36" t="s">
        <v>657</v>
      </c>
      <c r="Q268" s="81" t="s">
        <v>806</v>
      </c>
    </row>
    <row r="269" spans="1:17" x14ac:dyDescent="0.2">
      <c r="A269" s="68" t="s">
        <v>87</v>
      </c>
      <c r="B269" s="28" t="s">
        <v>168</v>
      </c>
      <c r="C269" s="29" t="s">
        <v>264</v>
      </c>
      <c r="D269" s="29" t="s">
        <v>0</v>
      </c>
      <c r="E269" s="43">
        <v>6154699.9178207703</v>
      </c>
      <c r="F269" s="43">
        <v>9970644.91277631</v>
      </c>
      <c r="G269" s="39">
        <v>43749.333333333336</v>
      </c>
      <c r="H269" s="35" t="str">
        <f>"FY"&amp;RIGHT(YEAR(DATE(YEAR(FY20_Published367[[#This Row],[Contract Bid - Start (5010)]]),MONTH(FY20_Published367[[#This Row],[Contract Bid - Start (5010)]])+(7-1),1)),2)</f>
        <v>FY20</v>
      </c>
      <c r="I269" s="13" t="str">
        <f>"Q"&amp;CHOOSE(MONTH(FY20_Published367[[#This Row],[Contract Bid - Start (5010)]]),3,3,3,4,4,4,1,1,1,2,2,2)</f>
        <v>Q2</v>
      </c>
      <c r="J269" s="39">
        <v>43959.333333333336</v>
      </c>
      <c r="K269" s="35" t="str">
        <f>"FY"&amp;RIGHT(YEAR(DATE(YEAR(FY20_Published367[[#This Row],[LNTP (6010)]]),MONTH(FY20_Published367[[#This Row],[LNTP (6010)]])+(7-1),1)),2)</f>
        <v>FY20</v>
      </c>
      <c r="L269" s="13" t="str">
        <f>"Q"&amp;CHOOSE(MONTH(FY20_Published367[[#This Row],[LNTP (6010)]]),3,3,3,4,4,4,1,1,1,2,2,2)</f>
        <v>Q4</v>
      </c>
      <c r="M269" s="39" t="s">
        <v>564</v>
      </c>
      <c r="N269" s="36" t="s">
        <v>590</v>
      </c>
      <c r="O269" s="36" t="s">
        <v>566</v>
      </c>
      <c r="P269" s="36" t="s">
        <v>596</v>
      </c>
      <c r="Q269" s="81" t="s">
        <v>806</v>
      </c>
    </row>
    <row r="270" spans="1:17" x14ac:dyDescent="0.2">
      <c r="A270" s="66" t="s">
        <v>81</v>
      </c>
      <c r="B270" s="28" t="s">
        <v>176</v>
      </c>
      <c r="C270" s="29" t="s">
        <v>319</v>
      </c>
      <c r="D270" s="29" t="s">
        <v>0</v>
      </c>
      <c r="E270" s="43">
        <v>123367.07</v>
      </c>
      <c r="F270" s="43">
        <v>166545.54</v>
      </c>
      <c r="G270" s="39">
        <v>43843.333333333336</v>
      </c>
      <c r="H270" s="35" t="str">
        <f>"FY"&amp;RIGHT(YEAR(DATE(YEAR(FY20_Published367[[#This Row],[Contract Bid - Start (5010)]]),MONTH(FY20_Published367[[#This Row],[Contract Bid - Start (5010)]])+(7-1),1)),2)</f>
        <v>FY20</v>
      </c>
      <c r="I270" s="13" t="str">
        <f>"Q"&amp;CHOOSE(MONTH(FY20_Published367[[#This Row],[Contract Bid - Start (5010)]]),3,3,3,4,4,4,1,1,1,2,2,2)</f>
        <v>Q3</v>
      </c>
      <c r="J270" s="39">
        <v>43973.333333333336</v>
      </c>
      <c r="K270" s="35" t="str">
        <f>"FY"&amp;RIGHT(YEAR(DATE(YEAR(FY20_Published367[[#This Row],[LNTP (6010)]]),MONTH(FY20_Published367[[#This Row],[LNTP (6010)]])+(7-1),1)),2)</f>
        <v>FY20</v>
      </c>
      <c r="L270" s="13" t="str">
        <f>"Q"&amp;CHOOSE(MONTH(FY20_Published367[[#This Row],[LNTP (6010)]]),3,3,3,4,4,4,1,1,1,2,2,2)</f>
        <v>Q4</v>
      </c>
      <c r="M270" s="39" t="s">
        <v>564</v>
      </c>
      <c r="N270" s="36" t="s">
        <v>590</v>
      </c>
      <c r="O270" s="36" t="s">
        <v>566</v>
      </c>
      <c r="P270" s="36" t="s">
        <v>577</v>
      </c>
      <c r="Q270" s="81" t="s">
        <v>806</v>
      </c>
    </row>
  </sheetData>
  <conditionalFormatting sqref="B1:B1048576">
    <cfRule type="duplicateValues" dxfId="55" priority="10"/>
  </conditionalFormatting>
  <conditionalFormatting sqref="C27:C28">
    <cfRule type="duplicateValues" dxfId="54" priority="8"/>
  </conditionalFormatting>
  <conditionalFormatting sqref="C27:C28">
    <cfRule type="duplicateValues" dxfId="53" priority="9"/>
  </conditionalFormatting>
  <conditionalFormatting sqref="A251">
    <cfRule type="duplicateValues" dxfId="52" priority="7"/>
  </conditionalFormatting>
  <conditionalFormatting sqref="H1:H1048576">
    <cfRule type="cellIs" dxfId="51" priority="6" operator="equal">
      <formula>"FY20"</formula>
    </cfRule>
  </conditionalFormatting>
  <conditionalFormatting sqref="K1:K1048576">
    <cfRule type="cellIs" dxfId="50" priority="5" operator="equal">
      <formula>"FY20"</formula>
    </cfRule>
  </conditionalFormatting>
  <conditionalFormatting sqref="O1:O1048576">
    <cfRule type="cellIs" dxfId="49" priority="4" operator="equal">
      <formula>"Y"</formula>
    </cfRule>
  </conditionalFormatting>
  <conditionalFormatting sqref="A253:A254">
    <cfRule type="duplicateValues" dxfId="48" priority="2"/>
  </conditionalFormatting>
  <conditionalFormatting sqref="A253:A261 A263:A269">
    <cfRule type="duplicateValues" dxfId="47" priority="3"/>
  </conditionalFormatting>
  <conditionalFormatting sqref="A2:A250">
    <cfRule type="duplicateValues" dxfId="46" priority="11"/>
  </conditionalFormatting>
  <conditionalFormatting sqref="A262">
    <cfRule type="duplicateValues" dxfId="45" priority="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8"/>
  <sheetViews>
    <sheetView topLeftCell="A31" zoomScale="55" zoomScaleNormal="55" workbookViewId="0">
      <selection activeCell="D49" sqref="D49"/>
    </sheetView>
  </sheetViews>
  <sheetFormatPr baseColWidth="10" defaultColWidth="8.83203125" defaultRowHeight="15" x14ac:dyDescent="0.2"/>
  <cols>
    <col min="1" max="1" width="20.6640625" customWidth="1"/>
    <col min="2" max="2" width="62.5" customWidth="1"/>
    <col min="3" max="3" width="43.1640625" style="5" customWidth="1"/>
    <col min="4" max="4" width="44.33203125" customWidth="1"/>
    <col min="5" max="5" width="23.83203125" style="44" customWidth="1"/>
    <col min="6" max="6" width="25.5" style="3" customWidth="1"/>
    <col min="7" max="7" width="25.5" style="41" customWidth="1"/>
    <col min="8" max="8" width="19.1640625" style="6" customWidth="1"/>
    <col min="9" max="9" width="19.1640625" customWidth="1"/>
    <col min="10" max="10" width="25.5" style="41" customWidth="1"/>
    <col min="11" max="11" width="18" style="6" customWidth="1"/>
    <col min="12" max="12" width="16.6640625" customWidth="1"/>
    <col min="13" max="13" width="39" bestFit="1" customWidth="1"/>
    <col min="14" max="14" width="22.1640625" bestFit="1" customWidth="1"/>
    <col min="15" max="15" width="30" style="71" bestFit="1" customWidth="1"/>
    <col min="16" max="16" width="27.6640625" bestFit="1" customWidth="1"/>
  </cols>
  <sheetData>
    <row r="1" spans="1:16" s="1" customFormat="1" ht="39.75" customHeight="1" x14ac:dyDescent="0.25">
      <c r="A1" s="11" t="s">
        <v>241</v>
      </c>
      <c r="B1" s="9" t="s">
        <v>19</v>
      </c>
      <c r="C1" s="8" t="s">
        <v>18</v>
      </c>
      <c r="D1" s="9" t="s">
        <v>15</v>
      </c>
      <c r="E1" s="10" t="s">
        <v>14</v>
      </c>
      <c r="F1" s="10" t="s">
        <v>13</v>
      </c>
      <c r="G1" s="42" t="s">
        <v>548</v>
      </c>
      <c r="H1" s="11" t="s">
        <v>22</v>
      </c>
      <c r="I1" s="10" t="s">
        <v>23</v>
      </c>
      <c r="J1" s="42" t="s">
        <v>549</v>
      </c>
      <c r="K1" s="11" t="s">
        <v>20</v>
      </c>
      <c r="L1" s="10" t="s">
        <v>21</v>
      </c>
      <c r="M1" s="11" t="s">
        <v>325</v>
      </c>
      <c r="N1" s="38" t="s">
        <v>550</v>
      </c>
      <c r="O1" s="38" t="s">
        <v>585</v>
      </c>
      <c r="P1" s="38" t="s">
        <v>561</v>
      </c>
    </row>
    <row r="2" spans="1:16" x14ac:dyDescent="0.2">
      <c r="A2" s="34" t="s">
        <v>559</v>
      </c>
      <c r="B2" s="28" t="s">
        <v>809</v>
      </c>
      <c r="C2" s="28" t="s">
        <v>810</v>
      </c>
      <c r="D2" s="28" t="s">
        <v>0</v>
      </c>
      <c r="E2" s="43">
        <v>9000000</v>
      </c>
      <c r="F2" s="43">
        <v>30000000</v>
      </c>
      <c r="G2" s="56">
        <v>43782</v>
      </c>
      <c r="H2" s="35" t="str">
        <f>"FY"&amp;RIGHT(YEAR(DATE(YEAR(FY20_Published35[[#This Row],[Contract Bid - Start (5010)]]),MONTH(FY20_Published35[[#This Row],[Contract Bid - Start (5010)]])+(7-1),1)),2)</f>
        <v>FY20</v>
      </c>
      <c r="I2" s="28" t="str">
        <f>"Q"&amp;CHOOSE(MONTH(FY20_Published35[[#This Row],[Contract Bid - Start (5010)]]),3,3,3,4,4,4,1,1,1,2,2,2)</f>
        <v>Q2</v>
      </c>
      <c r="J2" s="56">
        <v>44075</v>
      </c>
      <c r="K2" s="35" t="str">
        <f>"FY"&amp;RIGHT(YEAR(DATE(YEAR(FY20_Published35[[#This Row],[LNTP (6010)]]),MONTH(FY20_Published35[[#This Row],[LNTP (6010)]])+(7-1),1)),2)</f>
        <v>FY21</v>
      </c>
      <c r="L2" s="28" t="str">
        <f>"Q"&amp;CHOOSE(MONTH(FY20_Published35[[#This Row],[LNTP (6010)]]),3,3,3,4,4,4,1,1,1,2,2,2)</f>
        <v>Q1</v>
      </c>
      <c r="M2" s="48" t="e">
        <v>#N/A</v>
      </c>
      <c r="N2" s="37" t="s">
        <v>808</v>
      </c>
      <c r="O2" s="36" t="s">
        <v>567</v>
      </c>
      <c r="P2" s="48" t="s">
        <v>944</v>
      </c>
    </row>
    <row r="3" spans="1:16" x14ac:dyDescent="0.2">
      <c r="A3" s="31" t="s">
        <v>386</v>
      </c>
      <c r="B3" s="28" t="s">
        <v>811</v>
      </c>
      <c r="C3" s="28" t="s">
        <v>264</v>
      </c>
      <c r="D3" s="28" t="s">
        <v>0</v>
      </c>
      <c r="E3" s="43">
        <v>199999.999531818</v>
      </c>
      <c r="F3" s="43">
        <v>325999.99940494302</v>
      </c>
      <c r="G3" s="56">
        <v>43920</v>
      </c>
      <c r="H3" s="35" t="str">
        <f>"FY"&amp;RIGHT(YEAR(DATE(YEAR(FY20_Published35[[#This Row],[Contract Bid - Start (5010)]]),MONTH(FY20_Published35[[#This Row],[Contract Bid - Start (5010)]])+(7-1),1)),2)</f>
        <v>FY20</v>
      </c>
      <c r="I3" s="13" t="str">
        <f>"Q"&amp;CHOOSE(MONTH(FY20_Published35[[#This Row],[Contract Bid - Start (5010)]]),3,3,3,4,4,4,1,1,1,2,2,2)</f>
        <v>Q3</v>
      </c>
      <c r="J3" s="56">
        <v>44042</v>
      </c>
      <c r="K3" s="35" t="str">
        <f>"FY"&amp;RIGHT(YEAR(DATE(YEAR(FY20_Published35[[#This Row],[LNTP (6010)]]),MONTH(FY20_Published35[[#This Row],[LNTP (6010)]])+(7-1),1)),2)</f>
        <v>FY21</v>
      </c>
      <c r="L3" s="13" t="str">
        <f>"Q"&amp;CHOOSE(MONTH(FY20_Published35[[#This Row],[LNTP (6010)]]),3,3,3,4,4,4,1,1,1,2,2,2)</f>
        <v>Q1</v>
      </c>
      <c r="M3" s="39" t="s">
        <v>564</v>
      </c>
      <c r="N3" s="36" t="s">
        <v>808</v>
      </c>
      <c r="O3" s="36" t="s">
        <v>567</v>
      </c>
      <c r="P3" s="48" t="s">
        <v>599</v>
      </c>
    </row>
    <row r="4" spans="1:16" x14ac:dyDescent="0.2">
      <c r="A4" s="34" t="s">
        <v>387</v>
      </c>
      <c r="B4" s="28" t="s">
        <v>811</v>
      </c>
      <c r="C4" s="28" t="s">
        <v>264</v>
      </c>
      <c r="D4" s="28" t="s">
        <v>0</v>
      </c>
      <c r="E4" s="43">
        <v>1999999.99531818</v>
      </c>
      <c r="F4" s="43">
        <v>2940999.9950663098</v>
      </c>
      <c r="G4" s="56">
        <v>43920</v>
      </c>
      <c r="H4" s="35" t="str">
        <f>"FY"&amp;RIGHT(YEAR(DATE(YEAR(FY20_Published35[[#This Row],[Contract Bid - Start (5010)]]),MONTH(FY20_Published35[[#This Row],[Contract Bid - Start (5010)]])+(7-1),1)),2)</f>
        <v>FY20</v>
      </c>
      <c r="I4" s="13" t="str">
        <f>"Q"&amp;CHOOSE(MONTH(FY20_Published35[[#This Row],[Contract Bid - Start (5010)]]),3,3,3,4,4,4,1,1,1,2,2,2)</f>
        <v>Q3</v>
      </c>
      <c r="J4" s="56">
        <v>44042</v>
      </c>
      <c r="K4" s="35" t="str">
        <f>"FY"&amp;RIGHT(YEAR(DATE(YEAR(FY20_Published35[[#This Row],[LNTP (6010)]]),MONTH(FY20_Published35[[#This Row],[LNTP (6010)]])+(7-1),1)),2)</f>
        <v>FY21</v>
      </c>
      <c r="L4" s="13" t="str">
        <f>"Q"&amp;CHOOSE(MONTH(FY20_Published35[[#This Row],[LNTP (6010)]]),3,3,3,4,4,4,1,1,1,2,2,2)</f>
        <v>Q1</v>
      </c>
      <c r="M4" s="39" t="s">
        <v>564</v>
      </c>
      <c r="N4" s="36" t="s">
        <v>808</v>
      </c>
      <c r="O4" s="36" t="s">
        <v>567</v>
      </c>
      <c r="P4" s="48" t="s">
        <v>599</v>
      </c>
    </row>
    <row r="5" spans="1:16" x14ac:dyDescent="0.2">
      <c r="A5" s="34" t="s">
        <v>497</v>
      </c>
      <c r="B5" s="28" t="e">
        <v>#N/A</v>
      </c>
      <c r="C5" s="28" t="e">
        <v>#N/A</v>
      </c>
      <c r="D5" s="28" t="e">
        <v>#N/A</v>
      </c>
      <c r="E5" s="43" t="e">
        <v>#N/A</v>
      </c>
      <c r="F5" s="43" t="e">
        <v>#N/A</v>
      </c>
      <c r="G5" s="56" t="e">
        <v>#N/A</v>
      </c>
      <c r="H5" s="35" t="e">
        <f>"FY"&amp;RIGHT(YEAR(DATE(YEAR(FY20_Published35[[#This Row],[Contract Bid - Start (5010)]]),MONTH(FY20_Published35[[#This Row],[Contract Bid - Start (5010)]])+(7-1),1)),2)</f>
        <v>#N/A</v>
      </c>
      <c r="I5" s="13" t="e">
        <f>"Q"&amp;CHOOSE(MONTH(FY20_Published35[[#This Row],[Contract Bid - Start (5010)]]),3,3,3,4,4,4,1,1,1,2,2,2)</f>
        <v>#N/A</v>
      </c>
      <c r="J5" s="56" t="e">
        <v>#N/A</v>
      </c>
      <c r="K5" s="35" t="e">
        <f>"FY"&amp;RIGHT(YEAR(DATE(YEAR(FY20_Published35[[#This Row],[LNTP (6010)]]),MONTH(FY20_Published35[[#This Row],[LNTP (6010)]])+(7-1),1)),2)</f>
        <v>#N/A</v>
      </c>
      <c r="L5" s="13" t="e">
        <f>"Q"&amp;CHOOSE(MONTH(FY20_Published35[[#This Row],[LNTP (6010)]]),3,3,3,4,4,4,1,1,1,2,2,2)</f>
        <v>#N/A</v>
      </c>
      <c r="M5" s="39" t="s">
        <v>563</v>
      </c>
      <c r="N5" s="36" t="s">
        <v>590</v>
      </c>
      <c r="O5" s="36" t="s">
        <v>567</v>
      </c>
      <c r="P5" s="48" t="e">
        <v>#N/A</v>
      </c>
    </row>
    <row r="6" spans="1:16" x14ac:dyDescent="0.2">
      <c r="A6" s="34" t="s">
        <v>388</v>
      </c>
      <c r="B6" s="28" t="s">
        <v>812</v>
      </c>
      <c r="C6" s="28" t="s">
        <v>264</v>
      </c>
      <c r="D6" s="28" t="s">
        <v>0</v>
      </c>
      <c r="E6" s="43">
        <v>4875000</v>
      </c>
      <c r="F6" s="43">
        <v>6888000</v>
      </c>
      <c r="G6" s="56">
        <v>44078</v>
      </c>
      <c r="H6" s="35" t="str">
        <f>"FY"&amp;RIGHT(YEAR(DATE(YEAR(FY20_Published35[[#This Row],[Contract Bid - Start (5010)]]),MONTH(FY20_Published35[[#This Row],[Contract Bid - Start (5010)]])+(7-1),1)),2)</f>
        <v>FY21</v>
      </c>
      <c r="I6" s="13" t="str">
        <f>"Q"&amp;CHOOSE(MONTH(FY20_Published35[[#This Row],[Contract Bid - Start (5010)]]),3,3,3,4,4,4,1,1,1,2,2,2)</f>
        <v>Q1</v>
      </c>
      <c r="J6" s="56">
        <v>44263</v>
      </c>
      <c r="K6" s="35" t="str">
        <f>"FY"&amp;RIGHT(YEAR(DATE(YEAR(FY20_Published35[[#This Row],[LNTP (6010)]]),MONTH(FY20_Published35[[#This Row],[LNTP (6010)]])+(7-1),1)),2)</f>
        <v>FY21</v>
      </c>
      <c r="L6" s="13" t="str">
        <f>"Q"&amp;CHOOSE(MONTH(FY20_Published35[[#This Row],[LNTP (6010)]]),3,3,3,4,4,4,1,1,1,2,2,2)</f>
        <v>Q3</v>
      </c>
      <c r="M6" s="39" t="s">
        <v>563</v>
      </c>
      <c r="N6" s="36" t="s">
        <v>808</v>
      </c>
      <c r="O6" s="36" t="s">
        <v>567</v>
      </c>
      <c r="P6" s="48" t="s">
        <v>800</v>
      </c>
    </row>
    <row r="7" spans="1:16" x14ac:dyDescent="0.2">
      <c r="A7" s="31" t="s">
        <v>508</v>
      </c>
      <c r="B7" s="28" t="s">
        <v>813</v>
      </c>
      <c r="C7" s="28" t="s">
        <v>264</v>
      </c>
      <c r="D7" s="28" t="s">
        <v>0</v>
      </c>
      <c r="E7" s="43">
        <v>4080279.9897993002</v>
      </c>
      <c r="F7" s="43">
        <v>5720816.9895003298</v>
      </c>
      <c r="G7" s="56">
        <v>43983</v>
      </c>
      <c r="H7" s="35" t="str">
        <f>"FY"&amp;RIGHT(YEAR(DATE(YEAR(FY20_Published35[[#This Row],[Contract Bid - Start (5010)]]),MONTH(FY20_Published35[[#This Row],[Contract Bid - Start (5010)]])+(7-1),1)),2)</f>
        <v>FY20</v>
      </c>
      <c r="I7" s="13" t="str">
        <f>"Q"&amp;CHOOSE(MONTH(FY20_Published35[[#This Row],[Contract Bid - Start (5010)]]),3,3,3,4,4,4,1,1,1,2,2,2)</f>
        <v>Q4</v>
      </c>
      <c r="J7" s="56">
        <v>44166</v>
      </c>
      <c r="K7" s="35" t="str">
        <f>"FY"&amp;RIGHT(YEAR(DATE(YEAR(FY20_Published35[[#This Row],[LNTP (6010)]]),MONTH(FY20_Published35[[#This Row],[LNTP (6010)]])+(7-1),1)),2)</f>
        <v>FY21</v>
      </c>
      <c r="L7" s="13" t="str">
        <f>"Q"&amp;CHOOSE(MONTH(FY20_Published35[[#This Row],[LNTP (6010)]]),3,3,3,4,4,4,1,1,1,2,2,2)</f>
        <v>Q2</v>
      </c>
      <c r="M7" s="39" t="s">
        <v>564</v>
      </c>
      <c r="N7" s="36" t="s">
        <v>808</v>
      </c>
      <c r="O7" s="36" t="s">
        <v>567</v>
      </c>
      <c r="P7" s="48" t="s">
        <v>596</v>
      </c>
    </row>
    <row r="8" spans="1:16" x14ac:dyDescent="0.2">
      <c r="A8" s="34" t="s">
        <v>512</v>
      </c>
      <c r="B8" s="28" t="s">
        <v>814</v>
      </c>
      <c r="C8" s="28" t="s">
        <v>263</v>
      </c>
      <c r="D8" s="28" t="s">
        <v>0</v>
      </c>
      <c r="E8" s="43">
        <v>5305291</v>
      </c>
      <c r="F8" s="43">
        <v>6624610.9997472297</v>
      </c>
      <c r="G8" s="56">
        <v>44127</v>
      </c>
      <c r="H8" s="35" t="str">
        <f>"FY"&amp;RIGHT(YEAR(DATE(YEAR(FY20_Published35[[#This Row],[Contract Bid - Start (5010)]]),MONTH(FY20_Published35[[#This Row],[Contract Bid - Start (5010)]])+(7-1),1)),2)</f>
        <v>FY21</v>
      </c>
      <c r="I8" s="13" t="str">
        <f>"Q"&amp;CHOOSE(MONTH(FY20_Published35[[#This Row],[Contract Bid - Start (5010)]]),3,3,3,4,4,4,1,1,1,2,2,2)</f>
        <v>Q2</v>
      </c>
      <c r="J8" s="56">
        <v>44279</v>
      </c>
      <c r="K8" s="35" t="str">
        <f>"FY"&amp;RIGHT(YEAR(DATE(YEAR(FY20_Published35[[#This Row],[LNTP (6010)]]),MONTH(FY20_Published35[[#This Row],[LNTP (6010)]])+(7-1),1)),2)</f>
        <v>FY21</v>
      </c>
      <c r="L8" s="13" t="str">
        <f>"Q"&amp;CHOOSE(MONTH(FY20_Published35[[#This Row],[LNTP (6010)]]),3,3,3,4,4,4,1,1,1,2,2,2)</f>
        <v>Q3</v>
      </c>
      <c r="M8" s="39" t="s">
        <v>564</v>
      </c>
      <c r="N8" s="36" t="s">
        <v>808</v>
      </c>
      <c r="O8" s="36" t="s">
        <v>567</v>
      </c>
      <c r="P8" s="48" t="s">
        <v>578</v>
      </c>
    </row>
    <row r="9" spans="1:16" x14ac:dyDescent="0.2">
      <c r="A9" s="32" t="s">
        <v>514</v>
      </c>
      <c r="B9" s="28" t="s">
        <v>815</v>
      </c>
      <c r="C9" s="28" t="s">
        <v>264</v>
      </c>
      <c r="D9" s="28" t="s">
        <v>0</v>
      </c>
      <c r="E9" s="43">
        <v>3047000</v>
      </c>
      <c r="F9" s="43">
        <v>4029999.9999997499</v>
      </c>
      <c r="G9" s="56">
        <v>44088</v>
      </c>
      <c r="H9" s="35" t="str">
        <f>"FY"&amp;RIGHT(YEAR(DATE(YEAR(FY20_Published35[[#This Row],[Contract Bid - Start (5010)]]),MONTH(FY20_Published35[[#This Row],[Contract Bid - Start (5010)]])+(7-1),1)),2)</f>
        <v>FY21</v>
      </c>
      <c r="I9" s="13" t="str">
        <f>"Q"&amp;CHOOSE(MONTH(FY20_Published35[[#This Row],[Contract Bid - Start (5010)]]),3,3,3,4,4,4,1,1,1,2,2,2)</f>
        <v>Q1</v>
      </c>
      <c r="J9" s="56">
        <v>44273</v>
      </c>
      <c r="K9" s="35" t="str">
        <f>"FY"&amp;RIGHT(YEAR(DATE(YEAR(FY20_Published35[[#This Row],[LNTP (6010)]]),MONTH(FY20_Published35[[#This Row],[LNTP (6010)]])+(7-1),1)),2)</f>
        <v>FY21</v>
      </c>
      <c r="L9" s="13" t="str">
        <f>"Q"&amp;CHOOSE(MONTH(FY20_Published35[[#This Row],[LNTP (6010)]]),3,3,3,4,4,4,1,1,1,2,2,2)</f>
        <v>Q3</v>
      </c>
      <c r="M9" s="39" t="s">
        <v>564</v>
      </c>
      <c r="N9" s="36" t="s">
        <v>808</v>
      </c>
      <c r="O9" s="36" t="s">
        <v>567</v>
      </c>
      <c r="P9" s="48" t="s">
        <v>578</v>
      </c>
    </row>
    <row r="10" spans="1:16" x14ac:dyDescent="0.2">
      <c r="A10" s="34" t="s">
        <v>483</v>
      </c>
      <c r="B10" s="28" t="s">
        <v>816</v>
      </c>
      <c r="C10" s="28" t="s">
        <v>263</v>
      </c>
      <c r="D10" s="28" t="s">
        <v>0</v>
      </c>
      <c r="E10" s="43">
        <v>2164499.9957890599</v>
      </c>
      <c r="F10" s="43">
        <v>3188599.99505756</v>
      </c>
      <c r="G10" s="56">
        <v>43985</v>
      </c>
      <c r="H10" s="35" t="str">
        <f>"FY"&amp;RIGHT(YEAR(DATE(YEAR(FY20_Published35[[#This Row],[Contract Bid - Start (5010)]]),MONTH(FY20_Published35[[#This Row],[Contract Bid - Start (5010)]])+(7-1),1)),2)</f>
        <v>FY20</v>
      </c>
      <c r="I10" s="13" t="str">
        <f>"Q"&amp;CHOOSE(MONTH(FY20_Published35[[#This Row],[Contract Bid - Start (5010)]]),3,3,3,4,4,4,1,1,1,2,2,2)</f>
        <v>Q4</v>
      </c>
      <c r="J10" s="56">
        <v>44162</v>
      </c>
      <c r="K10" s="35" t="str">
        <f>"FY"&amp;RIGHT(YEAR(DATE(YEAR(FY20_Published35[[#This Row],[LNTP (6010)]]),MONTH(FY20_Published35[[#This Row],[LNTP (6010)]])+(7-1),1)),2)</f>
        <v>FY21</v>
      </c>
      <c r="L10" s="13" t="str">
        <f>"Q"&amp;CHOOSE(MONTH(FY20_Published35[[#This Row],[LNTP (6010)]]),3,3,3,4,4,4,1,1,1,2,2,2)</f>
        <v>Q2</v>
      </c>
      <c r="M10" s="39" t="s">
        <v>564</v>
      </c>
      <c r="N10" s="36" t="s">
        <v>808</v>
      </c>
      <c r="O10" s="36" t="s">
        <v>567</v>
      </c>
      <c r="P10" s="48" t="s">
        <v>578</v>
      </c>
    </row>
    <row r="11" spans="1:16" x14ac:dyDescent="0.2">
      <c r="A11" s="34" t="s">
        <v>516</v>
      </c>
      <c r="B11" s="28" t="s">
        <v>817</v>
      </c>
      <c r="C11" s="28" t="s">
        <v>263</v>
      </c>
      <c r="D11" s="28" t="s">
        <v>0</v>
      </c>
      <c r="E11" s="43">
        <v>4807950</v>
      </c>
      <c r="F11" s="43">
        <v>6744100.4580538096</v>
      </c>
      <c r="G11" s="56">
        <v>44166</v>
      </c>
      <c r="H11" s="35" t="str">
        <f>"FY"&amp;RIGHT(YEAR(DATE(YEAR(FY20_Published35[[#This Row],[Contract Bid - Start (5010)]]),MONTH(FY20_Published35[[#This Row],[Contract Bid - Start (5010)]])+(7-1),1)),2)</f>
        <v>FY21</v>
      </c>
      <c r="I11" s="13" t="str">
        <f>"Q"&amp;CHOOSE(MONTH(FY20_Published35[[#This Row],[Contract Bid - Start (5010)]]),3,3,3,4,4,4,1,1,1,2,2,2)</f>
        <v>Q2</v>
      </c>
      <c r="J11" s="56">
        <v>44316</v>
      </c>
      <c r="K11" s="35" t="str">
        <f>"FY"&amp;RIGHT(YEAR(DATE(YEAR(FY20_Published35[[#This Row],[LNTP (6010)]]),MONTH(FY20_Published35[[#This Row],[LNTP (6010)]])+(7-1),1)),2)</f>
        <v>FY21</v>
      </c>
      <c r="L11" s="13" t="str">
        <f>"Q"&amp;CHOOSE(MONTH(FY20_Published35[[#This Row],[LNTP (6010)]]),3,3,3,4,4,4,1,1,1,2,2,2)</f>
        <v>Q4</v>
      </c>
      <c r="M11" s="39" t="s">
        <v>564</v>
      </c>
      <c r="N11" s="36" t="s">
        <v>808</v>
      </c>
      <c r="O11" s="36" t="s">
        <v>567</v>
      </c>
      <c r="P11" s="48" t="s">
        <v>599</v>
      </c>
    </row>
    <row r="12" spans="1:16" x14ac:dyDescent="0.2">
      <c r="A12" s="34" t="s">
        <v>524</v>
      </c>
      <c r="B12" s="28" t="s">
        <v>818</v>
      </c>
      <c r="C12" s="28" t="s">
        <v>326</v>
      </c>
      <c r="D12" s="28" t="s">
        <v>240</v>
      </c>
      <c r="E12" s="43">
        <v>107100</v>
      </c>
      <c r="F12" s="43">
        <v>125999.999565891</v>
      </c>
      <c r="G12" s="56">
        <v>43991</v>
      </c>
      <c r="H12" s="35" t="str">
        <f>"FY"&amp;RIGHT(YEAR(DATE(YEAR(FY20_Published35[[#This Row],[Contract Bid - Start (5010)]]),MONTH(FY20_Published35[[#This Row],[Contract Bid - Start (5010)]])+(7-1),1)),2)</f>
        <v>FY20</v>
      </c>
      <c r="I12" s="28" t="str">
        <f>"Q"&amp;CHOOSE(MONTH(FY20_Published35[[#This Row],[Contract Bid - Start (5010)]]),3,3,3,4,4,4,1,1,1,2,2,2)</f>
        <v>Q4</v>
      </c>
      <c r="J12" s="56">
        <v>44085</v>
      </c>
      <c r="K12" s="35" t="str">
        <f>"FY"&amp;RIGHT(YEAR(DATE(YEAR(FY20_Published35[[#This Row],[LNTP (6010)]]),MONTH(FY20_Published35[[#This Row],[LNTP (6010)]])+(7-1),1)),2)</f>
        <v>FY21</v>
      </c>
      <c r="L12" s="28" t="str">
        <f>"Q"&amp;CHOOSE(MONTH(FY20_Published35[[#This Row],[LNTP (6010)]]),3,3,3,4,4,4,1,1,1,2,2,2)</f>
        <v>Q1</v>
      </c>
      <c r="M12" s="48" t="s">
        <v>564</v>
      </c>
      <c r="N12" s="36" t="s">
        <v>808</v>
      </c>
      <c r="O12" s="36" t="s">
        <v>567</v>
      </c>
      <c r="P12" s="48" t="s">
        <v>601</v>
      </c>
    </row>
    <row r="13" spans="1:16" x14ac:dyDescent="0.2">
      <c r="A13" s="34" t="s">
        <v>544</v>
      </c>
      <c r="B13" s="28" t="s">
        <v>819</v>
      </c>
      <c r="C13" s="28" t="s">
        <v>263</v>
      </c>
      <c r="D13" s="28" t="s">
        <v>0</v>
      </c>
      <c r="E13" s="43">
        <v>1855399.9944994701</v>
      </c>
      <c r="F13" s="43">
        <v>2932599.99422355</v>
      </c>
      <c r="G13" s="56">
        <v>44112</v>
      </c>
      <c r="H13" s="35" t="str">
        <f>"FY"&amp;RIGHT(YEAR(DATE(YEAR(FY20_Published35[[#This Row],[Contract Bid - Start (5010)]]),MONTH(FY20_Published35[[#This Row],[Contract Bid - Start (5010)]])+(7-1),1)),2)</f>
        <v>FY21</v>
      </c>
      <c r="I13" s="13" t="str">
        <f>"Q"&amp;CHOOSE(MONTH(FY20_Published35[[#This Row],[Contract Bid - Start (5010)]]),3,3,3,4,4,4,1,1,1,2,2,2)</f>
        <v>Q2</v>
      </c>
      <c r="J13" s="56">
        <v>44307</v>
      </c>
      <c r="K13" s="35" t="str">
        <f>"FY"&amp;RIGHT(YEAR(DATE(YEAR(FY20_Published35[[#This Row],[LNTP (6010)]]),MONTH(FY20_Published35[[#This Row],[LNTP (6010)]])+(7-1),1)),2)</f>
        <v>FY21</v>
      </c>
      <c r="L13" s="13" t="str">
        <f>"Q"&amp;CHOOSE(MONTH(FY20_Published35[[#This Row],[LNTP (6010)]]),3,3,3,4,4,4,1,1,1,2,2,2)</f>
        <v>Q4</v>
      </c>
      <c r="M13" s="39" t="s">
        <v>564</v>
      </c>
      <c r="N13" s="36" t="s">
        <v>808</v>
      </c>
      <c r="O13" s="36" t="s">
        <v>567</v>
      </c>
      <c r="P13" s="48" t="s">
        <v>599</v>
      </c>
    </row>
    <row r="14" spans="1:16" x14ac:dyDescent="0.2">
      <c r="A14" s="34" t="s">
        <v>545</v>
      </c>
      <c r="B14" s="28" t="s">
        <v>820</v>
      </c>
      <c r="C14" s="28" t="s">
        <v>264</v>
      </c>
      <c r="D14" s="28" t="s">
        <v>0</v>
      </c>
      <c r="E14" s="43">
        <v>1769499.99126138</v>
      </c>
      <c r="F14" s="43">
        <v>2934599.9909959501</v>
      </c>
      <c r="G14" s="56">
        <v>44112</v>
      </c>
      <c r="H14" s="35" t="str">
        <f>"FY"&amp;RIGHT(YEAR(DATE(YEAR(FY20_Published35[[#This Row],[Contract Bid - Start (5010)]]),MONTH(FY20_Published35[[#This Row],[Contract Bid - Start (5010)]])+(7-1),1)),2)</f>
        <v>FY21</v>
      </c>
      <c r="I14" s="13" t="str">
        <f>"Q"&amp;CHOOSE(MONTH(FY20_Published35[[#This Row],[Contract Bid - Start (5010)]]),3,3,3,4,4,4,1,1,1,2,2,2)</f>
        <v>Q2</v>
      </c>
      <c r="J14" s="56">
        <v>44307</v>
      </c>
      <c r="K14" s="35" t="str">
        <f>"FY"&amp;RIGHT(YEAR(DATE(YEAR(FY20_Published35[[#This Row],[LNTP (6010)]]),MONTH(FY20_Published35[[#This Row],[LNTP (6010)]])+(7-1),1)),2)</f>
        <v>FY21</v>
      </c>
      <c r="L14" s="13" t="str">
        <f>"Q"&amp;CHOOSE(MONTH(FY20_Published35[[#This Row],[LNTP (6010)]]),3,3,3,4,4,4,1,1,1,2,2,2)</f>
        <v>Q4</v>
      </c>
      <c r="M14" s="39" t="s">
        <v>564</v>
      </c>
      <c r="N14" s="36" t="s">
        <v>808</v>
      </c>
      <c r="O14" s="36" t="s">
        <v>567</v>
      </c>
      <c r="P14" s="48" t="s">
        <v>599</v>
      </c>
    </row>
    <row r="15" spans="1:16" x14ac:dyDescent="0.2">
      <c r="A15" s="32" t="s">
        <v>521</v>
      </c>
      <c r="B15" s="28" t="s">
        <v>821</v>
      </c>
      <c r="C15" s="28" t="s">
        <v>326</v>
      </c>
      <c r="D15" s="28" t="s">
        <v>0</v>
      </c>
      <c r="E15" s="43">
        <v>190899.99855280001</v>
      </c>
      <c r="F15" s="43">
        <v>299999.99852955103</v>
      </c>
      <c r="G15" s="56">
        <v>43896</v>
      </c>
      <c r="H15" s="35" t="str">
        <f>"FY"&amp;RIGHT(YEAR(DATE(YEAR(FY20_Published35[[#This Row],[Contract Bid - Start (5010)]]),MONTH(FY20_Published35[[#This Row],[Contract Bid - Start (5010)]])+(7-1),1)),2)</f>
        <v>FY20</v>
      </c>
      <c r="I15" s="13" t="str">
        <f>"Q"&amp;CHOOSE(MONTH(FY20_Published35[[#This Row],[Contract Bid - Start (5010)]]),3,3,3,4,4,4,1,1,1,2,2,2)</f>
        <v>Q3</v>
      </c>
      <c r="J15" s="56">
        <v>44088</v>
      </c>
      <c r="K15" s="35" t="str">
        <f>"FY"&amp;RIGHT(YEAR(DATE(YEAR(FY20_Published35[[#This Row],[LNTP (6010)]]),MONTH(FY20_Published35[[#This Row],[LNTP (6010)]])+(7-1),1)),2)</f>
        <v>FY21</v>
      </c>
      <c r="L15" s="13" t="str">
        <f>"Q"&amp;CHOOSE(MONTH(FY20_Published35[[#This Row],[LNTP (6010)]]),3,3,3,4,4,4,1,1,1,2,2,2)</f>
        <v>Q1</v>
      </c>
      <c r="M15" s="39" t="s">
        <v>564</v>
      </c>
      <c r="N15" s="36" t="s">
        <v>808</v>
      </c>
      <c r="O15" s="36" t="s">
        <v>567</v>
      </c>
      <c r="P15" s="48" t="s">
        <v>601</v>
      </c>
    </row>
    <row r="16" spans="1:16" x14ac:dyDescent="0.2">
      <c r="A16" s="34" t="s">
        <v>420</v>
      </c>
      <c r="B16" s="28" t="s">
        <v>822</v>
      </c>
      <c r="C16" s="28" t="s">
        <v>262</v>
      </c>
      <c r="D16" s="28" t="s">
        <v>0</v>
      </c>
      <c r="E16" s="43">
        <v>499999.98320000002</v>
      </c>
      <c r="F16" s="43">
        <v>867999.98317999998</v>
      </c>
      <c r="G16" s="56">
        <v>44085</v>
      </c>
      <c r="H16" s="35" t="str">
        <f>"FY"&amp;RIGHT(YEAR(DATE(YEAR(FY20_Published35[[#This Row],[Contract Bid - Start (5010)]]),MONTH(FY20_Published35[[#This Row],[Contract Bid - Start (5010)]])+(7-1),1)),2)</f>
        <v>FY21</v>
      </c>
      <c r="I16" s="13" t="str">
        <f>"Q"&amp;CHOOSE(MONTH(FY20_Published35[[#This Row],[Contract Bid - Start (5010)]]),3,3,3,4,4,4,1,1,1,2,2,2)</f>
        <v>Q1</v>
      </c>
      <c r="J16" s="56">
        <v>44271</v>
      </c>
      <c r="K16" s="35" t="str">
        <f>"FY"&amp;RIGHT(YEAR(DATE(YEAR(FY20_Published35[[#This Row],[LNTP (6010)]]),MONTH(FY20_Published35[[#This Row],[LNTP (6010)]])+(7-1),1)),2)</f>
        <v>FY21</v>
      </c>
      <c r="L16" s="13" t="str">
        <f>"Q"&amp;CHOOSE(MONTH(FY20_Published35[[#This Row],[LNTP (6010)]]),3,3,3,4,4,4,1,1,1,2,2,2)</f>
        <v>Q3</v>
      </c>
      <c r="M16" s="39" t="s">
        <v>564</v>
      </c>
      <c r="N16" s="36" t="s">
        <v>808</v>
      </c>
      <c r="O16" s="36" t="s">
        <v>567</v>
      </c>
      <c r="P16" s="48" t="s">
        <v>593</v>
      </c>
    </row>
    <row r="17" spans="1:16" x14ac:dyDescent="0.2">
      <c r="A17" s="34" t="s">
        <v>468</v>
      </c>
      <c r="B17" s="28" t="s">
        <v>823</v>
      </c>
      <c r="C17" s="28" t="s">
        <v>326</v>
      </c>
      <c r="D17" s="28" t="s">
        <v>0</v>
      </c>
      <c r="E17" s="43">
        <v>212199.99864192001</v>
      </c>
      <c r="F17" s="43">
        <v>274999.99862953398</v>
      </c>
      <c r="G17" s="56">
        <v>44229</v>
      </c>
      <c r="H17" s="35" t="str">
        <f>"FY"&amp;RIGHT(YEAR(DATE(YEAR(FY20_Published35[[#This Row],[Contract Bid - Start (5010)]]),MONTH(FY20_Published35[[#This Row],[Contract Bid - Start (5010)]])+(7-1),1)),2)</f>
        <v>FY21</v>
      </c>
      <c r="I17" s="13" t="str">
        <f>"Q"&amp;CHOOSE(MONTH(FY20_Published35[[#This Row],[Contract Bid - Start (5010)]]),3,3,3,4,4,4,1,1,1,2,2,2)</f>
        <v>Q3</v>
      </c>
      <c r="J17" s="56">
        <v>44377</v>
      </c>
      <c r="K17" s="35" t="str">
        <f>"FY"&amp;RIGHT(YEAR(DATE(YEAR(FY20_Published35[[#This Row],[LNTP (6010)]]),MONTH(FY20_Published35[[#This Row],[LNTP (6010)]])+(7-1),1)),2)</f>
        <v>FY21</v>
      </c>
      <c r="L17" s="13" t="str">
        <f>"Q"&amp;CHOOSE(MONTH(FY20_Published35[[#This Row],[LNTP (6010)]]),3,3,3,4,4,4,1,1,1,2,2,2)</f>
        <v>Q4</v>
      </c>
      <c r="M17" s="39" t="s">
        <v>564</v>
      </c>
      <c r="N17" s="36" t="s">
        <v>808</v>
      </c>
      <c r="O17" s="36" t="s">
        <v>567</v>
      </c>
      <c r="P17" s="48" t="s">
        <v>601</v>
      </c>
    </row>
    <row r="18" spans="1:16" x14ac:dyDescent="0.2">
      <c r="A18" s="34" t="s">
        <v>271</v>
      </c>
      <c r="B18" s="28" t="s">
        <v>824</v>
      </c>
      <c r="C18" s="28" t="s">
        <v>266</v>
      </c>
      <c r="D18" s="28" t="s">
        <v>240</v>
      </c>
      <c r="E18" s="43">
        <v>933030</v>
      </c>
      <c r="F18" s="43">
        <v>1841618.99898044</v>
      </c>
      <c r="G18" s="56">
        <v>43864</v>
      </c>
      <c r="H18" s="35" t="str">
        <f>"FY"&amp;RIGHT(YEAR(DATE(YEAR(FY20_Published35[[#This Row],[Contract Bid - Start (5010)]]),MONTH(FY20_Published35[[#This Row],[Contract Bid - Start (5010)]])+(7-1),1)),2)</f>
        <v>FY20</v>
      </c>
      <c r="I18" s="13" t="str">
        <f>"Q"&amp;CHOOSE(MONTH(FY20_Published35[[#This Row],[Contract Bid - Start (5010)]]),3,3,3,4,4,4,1,1,1,2,2,2)</f>
        <v>Q3</v>
      </c>
      <c r="J18" s="56">
        <v>44042</v>
      </c>
      <c r="K18" s="35" t="str">
        <f>"FY"&amp;RIGHT(YEAR(DATE(YEAR(FY20_Published35[[#This Row],[LNTP (6010)]]),MONTH(FY20_Published35[[#This Row],[LNTP (6010)]])+(7-1),1)),2)</f>
        <v>FY21</v>
      </c>
      <c r="L18" s="13" t="str">
        <f>"Q"&amp;CHOOSE(MONTH(FY20_Published35[[#This Row],[LNTP (6010)]]),3,3,3,4,4,4,1,1,1,2,2,2)</f>
        <v>Q1</v>
      </c>
      <c r="M18" s="39" t="s">
        <v>564</v>
      </c>
      <c r="N18" s="36" t="s">
        <v>808</v>
      </c>
      <c r="O18" s="36" t="s">
        <v>567</v>
      </c>
      <c r="P18" s="48" t="s">
        <v>601</v>
      </c>
    </row>
    <row r="19" spans="1:16" x14ac:dyDescent="0.2">
      <c r="A19" s="34" t="s">
        <v>513</v>
      </c>
      <c r="B19" s="28" t="s">
        <v>825</v>
      </c>
      <c r="C19" s="28" t="s">
        <v>264</v>
      </c>
      <c r="D19" s="28" t="s">
        <v>0</v>
      </c>
      <c r="E19" s="43">
        <v>677900</v>
      </c>
      <c r="F19" s="43">
        <v>964699.99991432705</v>
      </c>
      <c r="G19" s="56">
        <v>44127</v>
      </c>
      <c r="H19" s="35" t="str">
        <f>"FY"&amp;RIGHT(YEAR(DATE(YEAR(FY20_Published35[[#This Row],[Contract Bid - Start (5010)]]),MONTH(FY20_Published35[[#This Row],[Contract Bid - Start (5010)]])+(7-1),1)),2)</f>
        <v>FY21</v>
      </c>
      <c r="I19" s="13" t="str">
        <f>"Q"&amp;CHOOSE(MONTH(FY20_Published35[[#This Row],[Contract Bid - Start (5010)]]),3,3,3,4,4,4,1,1,1,2,2,2)</f>
        <v>Q2</v>
      </c>
      <c r="J19" s="56">
        <v>44279</v>
      </c>
      <c r="K19" s="35" t="str">
        <f>"FY"&amp;RIGHT(YEAR(DATE(YEAR(FY20_Published35[[#This Row],[LNTP (6010)]]),MONTH(FY20_Published35[[#This Row],[LNTP (6010)]])+(7-1),1)),2)</f>
        <v>FY21</v>
      </c>
      <c r="L19" s="13" t="str">
        <f>"Q"&amp;CHOOSE(MONTH(FY20_Published35[[#This Row],[LNTP (6010)]]),3,3,3,4,4,4,1,1,1,2,2,2)</f>
        <v>Q3</v>
      </c>
      <c r="M19" s="39" t="s">
        <v>564</v>
      </c>
      <c r="N19" s="36" t="s">
        <v>808</v>
      </c>
      <c r="O19" s="36" t="s">
        <v>567</v>
      </c>
      <c r="P19" s="48" t="s">
        <v>578</v>
      </c>
    </row>
    <row r="20" spans="1:16" x14ac:dyDescent="0.2">
      <c r="A20" s="31" t="s">
        <v>431</v>
      </c>
      <c r="B20" s="28" t="s">
        <v>826</v>
      </c>
      <c r="C20" s="28" t="s">
        <v>326</v>
      </c>
      <c r="D20" s="28" t="s">
        <v>240</v>
      </c>
      <c r="E20" s="43">
        <v>252449.999368875</v>
      </c>
      <c r="F20" s="43">
        <v>296999.999368875</v>
      </c>
      <c r="G20" s="56">
        <v>43990</v>
      </c>
      <c r="H20" s="35" t="str">
        <f>"FY"&amp;RIGHT(YEAR(DATE(YEAR(FY20_Published35[[#This Row],[Contract Bid - Start (5010)]]),MONTH(FY20_Published35[[#This Row],[Contract Bid - Start (5010)]])+(7-1),1)),2)</f>
        <v>FY20</v>
      </c>
      <c r="I20" s="13" t="str">
        <f>"Q"&amp;CHOOSE(MONTH(FY20_Published35[[#This Row],[Contract Bid - Start (5010)]]),3,3,3,4,4,4,1,1,1,2,2,2)</f>
        <v>Q4</v>
      </c>
      <c r="J20" s="56">
        <v>44084</v>
      </c>
      <c r="K20" s="35" t="str">
        <f>"FY"&amp;RIGHT(YEAR(DATE(YEAR(FY20_Published35[[#This Row],[LNTP (6010)]]),MONTH(FY20_Published35[[#This Row],[LNTP (6010)]])+(7-1),1)),2)</f>
        <v>FY21</v>
      </c>
      <c r="L20" s="13" t="str">
        <f>"Q"&amp;CHOOSE(MONTH(FY20_Published35[[#This Row],[LNTP (6010)]]),3,3,3,4,4,4,1,1,1,2,2,2)</f>
        <v>Q1</v>
      </c>
      <c r="M20" s="39" t="s">
        <v>564</v>
      </c>
      <c r="N20" s="36" t="s">
        <v>808</v>
      </c>
      <c r="O20" s="36" t="s">
        <v>567</v>
      </c>
      <c r="P20" s="48" t="s">
        <v>601</v>
      </c>
    </row>
    <row r="21" spans="1:16" x14ac:dyDescent="0.2">
      <c r="A21" s="31" t="s">
        <v>467</v>
      </c>
      <c r="B21" s="28" t="s">
        <v>827</v>
      </c>
      <c r="C21" s="28" t="s">
        <v>326</v>
      </c>
      <c r="D21" s="28" t="s">
        <v>240</v>
      </c>
      <c r="E21" s="43">
        <v>53550</v>
      </c>
      <c r="F21" s="43">
        <v>63000</v>
      </c>
      <c r="G21" s="56">
        <v>43990</v>
      </c>
      <c r="H21" s="35" t="str">
        <f>"FY"&amp;RIGHT(YEAR(DATE(YEAR(FY20_Published35[[#This Row],[Contract Bid - Start (5010)]]),MONTH(FY20_Published35[[#This Row],[Contract Bid - Start (5010)]])+(7-1),1)),2)</f>
        <v>FY20</v>
      </c>
      <c r="I21" s="13" t="str">
        <f>"Q"&amp;CHOOSE(MONTH(FY20_Published35[[#This Row],[Contract Bid - Start (5010)]]),3,3,3,4,4,4,1,1,1,2,2,2)</f>
        <v>Q4</v>
      </c>
      <c r="J21" s="56">
        <v>44084</v>
      </c>
      <c r="K21" s="35" t="str">
        <f>"FY"&amp;RIGHT(YEAR(DATE(YEAR(FY20_Published35[[#This Row],[LNTP (6010)]]),MONTH(FY20_Published35[[#This Row],[LNTP (6010)]])+(7-1),1)),2)</f>
        <v>FY21</v>
      </c>
      <c r="L21" s="13" t="str">
        <f>"Q"&amp;CHOOSE(MONTH(FY20_Published35[[#This Row],[LNTP (6010)]]),3,3,3,4,4,4,1,1,1,2,2,2)</f>
        <v>Q1</v>
      </c>
      <c r="M21" s="39" t="s">
        <v>564</v>
      </c>
      <c r="N21" s="36" t="s">
        <v>808</v>
      </c>
      <c r="O21" s="36" t="s">
        <v>567</v>
      </c>
      <c r="P21" s="48" t="s">
        <v>601</v>
      </c>
    </row>
    <row r="22" spans="1:16" x14ac:dyDescent="0.2">
      <c r="A22" s="31" t="s">
        <v>272</v>
      </c>
      <c r="B22" s="28" t="s">
        <v>828</v>
      </c>
      <c r="C22" s="28" t="s">
        <v>326</v>
      </c>
      <c r="D22" s="28" t="s">
        <v>240</v>
      </c>
      <c r="E22" s="43">
        <v>260100</v>
      </c>
      <c r="F22" s="43">
        <v>306000</v>
      </c>
      <c r="G22" s="56">
        <v>43994</v>
      </c>
      <c r="H22" s="35" t="str">
        <f>"FY"&amp;RIGHT(YEAR(DATE(YEAR(FY20_Published35[[#This Row],[Contract Bid - Start (5010)]]),MONTH(FY20_Published35[[#This Row],[Contract Bid - Start (5010)]])+(7-1),1)),2)</f>
        <v>FY20</v>
      </c>
      <c r="I22" s="13" t="str">
        <f>"Q"&amp;CHOOSE(MONTH(FY20_Published35[[#This Row],[Contract Bid - Start (5010)]]),3,3,3,4,4,4,1,1,1,2,2,2)</f>
        <v>Q4</v>
      </c>
      <c r="J22" s="56">
        <v>44090</v>
      </c>
      <c r="K22" s="35" t="str">
        <f>"FY"&amp;RIGHT(YEAR(DATE(YEAR(FY20_Published35[[#This Row],[LNTP (6010)]]),MONTH(FY20_Published35[[#This Row],[LNTP (6010)]])+(7-1),1)),2)</f>
        <v>FY21</v>
      </c>
      <c r="L22" s="13" t="str">
        <f>"Q"&amp;CHOOSE(MONTH(FY20_Published35[[#This Row],[LNTP (6010)]]),3,3,3,4,4,4,1,1,1,2,2,2)</f>
        <v>Q1</v>
      </c>
      <c r="M22" s="39" t="s">
        <v>564</v>
      </c>
      <c r="N22" s="36" t="s">
        <v>808</v>
      </c>
      <c r="O22" s="36" t="s">
        <v>567</v>
      </c>
      <c r="P22" s="48" t="s">
        <v>601</v>
      </c>
    </row>
    <row r="23" spans="1:16" x14ac:dyDescent="0.2">
      <c r="A23" s="34" t="s">
        <v>12</v>
      </c>
      <c r="B23" s="28" t="s">
        <v>829</v>
      </c>
      <c r="C23" s="28" t="s">
        <v>830</v>
      </c>
      <c r="D23" s="28" t="s">
        <v>0</v>
      </c>
      <c r="E23" s="43">
        <v>388927000</v>
      </c>
      <c r="F23" s="43">
        <v>493083000</v>
      </c>
      <c r="G23" s="56">
        <v>44050</v>
      </c>
      <c r="H23" s="35" t="str">
        <f>"FY"&amp;RIGHT(YEAR(DATE(YEAR(FY20_Published35[[#This Row],[Contract Bid - Start (5010)]]),MONTH(FY20_Published35[[#This Row],[Contract Bid - Start (5010)]])+(7-1),1)),2)</f>
        <v>FY21</v>
      </c>
      <c r="I23" s="13" t="str">
        <f>"Q"&amp;CHOOSE(MONTH(FY20_Published35[[#This Row],[Contract Bid - Start (5010)]]),3,3,3,4,4,4,1,1,1,2,2,2)</f>
        <v>Q1</v>
      </c>
      <c r="J23" s="56">
        <v>44236</v>
      </c>
      <c r="K23" s="35" t="str">
        <f>"FY"&amp;RIGHT(YEAR(DATE(YEAR(FY20_Published35[[#This Row],[LNTP (6010)]]),MONTH(FY20_Published35[[#This Row],[LNTP (6010)]])+(7-1),1)),2)</f>
        <v>FY21</v>
      </c>
      <c r="L23" s="13" t="str">
        <f>"Q"&amp;CHOOSE(MONTH(FY20_Published35[[#This Row],[LNTP (6010)]]),3,3,3,4,4,4,1,1,1,2,2,2)</f>
        <v>Q3</v>
      </c>
      <c r="M23" s="39" t="s">
        <v>798</v>
      </c>
      <c r="N23" s="36" t="s">
        <v>808</v>
      </c>
      <c r="O23" s="36" t="s">
        <v>567</v>
      </c>
      <c r="P23" s="48" t="s">
        <v>575</v>
      </c>
    </row>
    <row r="24" spans="1:16" x14ac:dyDescent="0.2">
      <c r="A24" s="34" t="s">
        <v>128</v>
      </c>
      <c r="B24" s="28" t="s">
        <v>831</v>
      </c>
      <c r="C24" s="28" t="s">
        <v>264</v>
      </c>
      <c r="D24" s="28" t="s">
        <v>0</v>
      </c>
      <c r="E24" s="43">
        <v>12709200</v>
      </c>
      <c r="F24" s="43">
        <v>19997559</v>
      </c>
      <c r="G24" s="56">
        <v>44050</v>
      </c>
      <c r="H24" s="35" t="str">
        <f>"FY"&amp;RIGHT(YEAR(DATE(YEAR(FY20_Published35[[#This Row],[Contract Bid - Start (5010)]]),MONTH(FY20_Published35[[#This Row],[Contract Bid - Start (5010)]])+(7-1),1)),2)</f>
        <v>FY21</v>
      </c>
      <c r="I24" s="13" t="str">
        <f>"Q"&amp;CHOOSE(MONTH(FY20_Published35[[#This Row],[Contract Bid - Start (5010)]]),3,3,3,4,4,4,1,1,1,2,2,2)</f>
        <v>Q1</v>
      </c>
      <c r="J24" s="56">
        <v>44245</v>
      </c>
      <c r="K24" s="35" t="str">
        <f>"FY"&amp;RIGHT(YEAR(DATE(YEAR(FY20_Published35[[#This Row],[LNTP (6010)]]),MONTH(FY20_Published35[[#This Row],[LNTP (6010)]])+(7-1),1)),2)</f>
        <v>FY21</v>
      </c>
      <c r="L24" s="13" t="str">
        <f>"Q"&amp;CHOOSE(MONTH(FY20_Published35[[#This Row],[LNTP (6010)]]),3,3,3,4,4,4,1,1,1,2,2,2)</f>
        <v>Q3</v>
      </c>
      <c r="M24" s="39" t="s">
        <v>798</v>
      </c>
      <c r="N24" s="36" t="s">
        <v>808</v>
      </c>
      <c r="O24" s="36" t="s">
        <v>567</v>
      </c>
      <c r="P24" s="48" t="s">
        <v>945</v>
      </c>
    </row>
    <row r="25" spans="1:16" x14ac:dyDescent="0.2">
      <c r="A25" s="34" t="s">
        <v>127</v>
      </c>
      <c r="B25" s="28" t="s">
        <v>832</v>
      </c>
      <c r="C25" s="28" t="s">
        <v>264</v>
      </c>
      <c r="D25" s="28" t="s">
        <v>0</v>
      </c>
      <c r="E25" s="43">
        <v>90000000</v>
      </c>
      <c r="F25" s="43">
        <v>100000000</v>
      </c>
      <c r="G25" s="56">
        <v>44082</v>
      </c>
      <c r="H25" s="35" t="str">
        <f>"FY"&amp;RIGHT(YEAR(DATE(YEAR(FY20_Published35[[#This Row],[Contract Bid - Start (5010)]]),MONTH(FY20_Published35[[#This Row],[Contract Bid - Start (5010)]])+(7-1),1)),2)</f>
        <v>FY21</v>
      </c>
      <c r="I25" s="13" t="str">
        <f>"Q"&amp;CHOOSE(MONTH(FY20_Published35[[#This Row],[Contract Bid - Start (5010)]]),3,3,3,4,4,4,1,1,1,2,2,2)</f>
        <v>Q1</v>
      </c>
      <c r="J25" s="56">
        <v>44228</v>
      </c>
      <c r="K25" s="35" t="str">
        <f>"FY"&amp;RIGHT(YEAR(DATE(YEAR(FY20_Published35[[#This Row],[LNTP (6010)]]),MONTH(FY20_Published35[[#This Row],[LNTP (6010)]])+(7-1),1)),2)</f>
        <v>FY21</v>
      </c>
      <c r="L25" s="13" t="str">
        <f>"Q"&amp;CHOOSE(MONTH(FY20_Published35[[#This Row],[LNTP (6010)]]),3,3,3,4,4,4,1,1,1,2,2,2)</f>
        <v>Q3</v>
      </c>
      <c r="M25" s="39" t="s">
        <v>564</v>
      </c>
      <c r="N25" s="36" t="s">
        <v>808</v>
      </c>
      <c r="O25" s="36" t="s">
        <v>567</v>
      </c>
      <c r="P25" s="48" t="s">
        <v>574</v>
      </c>
    </row>
    <row r="26" spans="1:16" x14ac:dyDescent="0.2">
      <c r="A26" s="34" t="s">
        <v>276</v>
      </c>
      <c r="B26" s="28" t="s">
        <v>833</v>
      </c>
      <c r="C26" s="28" t="s">
        <v>264</v>
      </c>
      <c r="D26" s="28" t="s">
        <v>0</v>
      </c>
      <c r="E26" s="43">
        <v>98047703</v>
      </c>
      <c r="F26" s="43">
        <v>122559629</v>
      </c>
      <c r="G26" s="56">
        <v>44050</v>
      </c>
      <c r="H26" s="35" t="str">
        <f>"FY"&amp;RIGHT(YEAR(DATE(YEAR(FY20_Published35[[#This Row],[Contract Bid - Start (5010)]]),MONTH(FY20_Published35[[#This Row],[Contract Bid - Start (5010)]])+(7-1),1)),2)</f>
        <v>FY21</v>
      </c>
      <c r="I26" s="13" t="str">
        <f>"Q"&amp;CHOOSE(MONTH(FY20_Published35[[#This Row],[Contract Bid - Start (5010)]]),3,3,3,4,4,4,1,1,1,2,2,2)</f>
        <v>Q1</v>
      </c>
      <c r="J26" s="56">
        <v>44206</v>
      </c>
      <c r="K26" s="35" t="str">
        <f>"FY"&amp;RIGHT(YEAR(DATE(YEAR(FY20_Published35[[#This Row],[LNTP (6010)]]),MONTH(FY20_Published35[[#This Row],[LNTP (6010)]])+(7-1),1)),2)</f>
        <v>FY21</v>
      </c>
      <c r="L26" s="13" t="str">
        <f>"Q"&amp;CHOOSE(MONTH(FY20_Published35[[#This Row],[LNTP (6010)]]),3,3,3,4,4,4,1,1,1,2,2,2)</f>
        <v>Q3</v>
      </c>
      <c r="M26" s="39" t="e">
        <v>#N/A</v>
      </c>
      <c r="N26" s="36" t="s">
        <v>808</v>
      </c>
      <c r="O26" s="36" t="s">
        <v>567</v>
      </c>
      <c r="P26" s="48" t="s">
        <v>574</v>
      </c>
    </row>
    <row r="27" spans="1:16" x14ac:dyDescent="0.2">
      <c r="A27" s="31" t="s">
        <v>278</v>
      </c>
      <c r="B27" s="28" t="s">
        <v>214</v>
      </c>
      <c r="C27" s="28" t="s">
        <v>830</v>
      </c>
      <c r="D27" s="28" t="s">
        <v>0</v>
      </c>
      <c r="E27" s="43">
        <v>148300000</v>
      </c>
      <c r="F27" s="43">
        <v>192790000</v>
      </c>
      <c r="G27" s="56">
        <v>44176</v>
      </c>
      <c r="H27" s="35" t="str">
        <f>"FY"&amp;RIGHT(YEAR(DATE(YEAR(FY20_Published35[[#This Row],[Contract Bid - Start (5010)]]),MONTH(FY20_Published35[[#This Row],[Contract Bid - Start (5010)]])+(7-1),1)),2)</f>
        <v>FY21</v>
      </c>
      <c r="I27" s="13" t="str">
        <f>"Q"&amp;CHOOSE(MONTH(FY20_Published35[[#This Row],[Contract Bid - Start (5010)]]),3,3,3,4,4,4,1,1,1,2,2,2)</f>
        <v>Q2</v>
      </c>
      <c r="J27" s="56">
        <v>44354</v>
      </c>
      <c r="K27" s="35" t="str">
        <f>"FY"&amp;RIGHT(YEAR(DATE(YEAR(FY20_Published35[[#This Row],[LNTP (6010)]]),MONTH(FY20_Published35[[#This Row],[LNTP (6010)]])+(7-1),1)),2)</f>
        <v>FY21</v>
      </c>
      <c r="L27" s="13" t="str">
        <f>"Q"&amp;CHOOSE(MONTH(FY20_Published35[[#This Row],[LNTP (6010)]]),3,3,3,4,4,4,1,1,1,2,2,2)</f>
        <v>Q4</v>
      </c>
      <c r="M27" s="39" t="e">
        <v>#N/A</v>
      </c>
      <c r="N27" s="36" t="s">
        <v>808</v>
      </c>
      <c r="O27" s="36" t="s">
        <v>567</v>
      </c>
      <c r="P27" s="48" t="s">
        <v>575</v>
      </c>
    </row>
    <row r="28" spans="1:16" x14ac:dyDescent="0.2">
      <c r="A28" s="34" t="s">
        <v>530</v>
      </c>
      <c r="B28" s="28" t="s">
        <v>834</v>
      </c>
      <c r="C28" s="28" t="s">
        <v>264</v>
      </c>
      <c r="D28" s="28" t="s">
        <v>0</v>
      </c>
      <c r="E28" s="43">
        <v>228999.998302277</v>
      </c>
      <c r="F28" s="43">
        <v>277999.99827568402</v>
      </c>
      <c r="G28" s="56">
        <v>44148</v>
      </c>
      <c r="H28" s="35" t="str">
        <f>"FY"&amp;RIGHT(YEAR(DATE(YEAR(FY20_Published35[[#This Row],[Contract Bid - Start (5010)]]),MONTH(FY20_Published35[[#This Row],[Contract Bid - Start (5010)]])+(7-1),1)),2)</f>
        <v>FY21</v>
      </c>
      <c r="I28" s="13" t="str">
        <f>"Q"&amp;CHOOSE(MONTH(FY20_Published35[[#This Row],[Contract Bid - Start (5010)]]),3,3,3,4,4,4,1,1,1,2,2,2)</f>
        <v>Q2</v>
      </c>
      <c r="J28" s="56">
        <v>44326</v>
      </c>
      <c r="K28" s="35" t="str">
        <f>"FY"&amp;RIGHT(YEAR(DATE(YEAR(FY20_Published35[[#This Row],[LNTP (6010)]]),MONTH(FY20_Published35[[#This Row],[LNTP (6010)]])+(7-1),1)),2)</f>
        <v>FY21</v>
      </c>
      <c r="L28" s="13" t="str">
        <f>"Q"&amp;CHOOSE(MONTH(FY20_Published35[[#This Row],[LNTP (6010)]]),3,3,3,4,4,4,1,1,1,2,2,2)</f>
        <v>Q4</v>
      </c>
      <c r="M28" s="39" t="s">
        <v>564</v>
      </c>
      <c r="N28" s="36" t="s">
        <v>808</v>
      </c>
      <c r="O28" s="36" t="s">
        <v>567</v>
      </c>
      <c r="P28" s="48" t="s">
        <v>657</v>
      </c>
    </row>
    <row r="29" spans="1:16" x14ac:dyDescent="0.2">
      <c r="A29" s="14" t="s">
        <v>123</v>
      </c>
      <c r="B29" s="28" t="s">
        <v>835</v>
      </c>
      <c r="C29" s="28" t="s">
        <v>264</v>
      </c>
      <c r="D29" s="28" t="s">
        <v>0</v>
      </c>
      <c r="E29" s="43">
        <v>3739999.9906500001</v>
      </c>
      <c r="F29" s="43">
        <v>6289999.9888577396</v>
      </c>
      <c r="G29" s="56">
        <v>44151</v>
      </c>
      <c r="H29" s="35" t="str">
        <f>"FY"&amp;RIGHT(YEAR(DATE(YEAR(FY20_Published35[[#This Row],[Contract Bid - Start (5010)]]),MONTH(FY20_Published35[[#This Row],[Contract Bid - Start (5010)]])+(7-1),1)),2)</f>
        <v>FY21</v>
      </c>
      <c r="I29" s="13" t="str">
        <f>"Q"&amp;CHOOSE(MONTH(FY20_Published35[[#This Row],[Contract Bid - Start (5010)]]),3,3,3,4,4,4,1,1,1,2,2,2)</f>
        <v>Q2</v>
      </c>
      <c r="J29" s="56">
        <v>44244</v>
      </c>
      <c r="K29" s="35" t="str">
        <f>"FY"&amp;RIGHT(YEAR(DATE(YEAR(FY20_Published35[[#This Row],[LNTP (6010)]]),MONTH(FY20_Published35[[#This Row],[LNTP (6010)]])+(7-1),1)),2)</f>
        <v>FY21</v>
      </c>
      <c r="L29" s="13" t="str">
        <f>"Q"&amp;CHOOSE(MONTH(FY20_Published35[[#This Row],[LNTP (6010)]]),3,3,3,4,4,4,1,1,1,2,2,2)</f>
        <v>Q3</v>
      </c>
      <c r="M29" s="39" t="s">
        <v>563</v>
      </c>
      <c r="N29" s="36" t="s">
        <v>808</v>
      </c>
      <c r="O29" s="36" t="s">
        <v>567</v>
      </c>
      <c r="P29" s="48" t="s">
        <v>595</v>
      </c>
    </row>
    <row r="30" spans="1:16" x14ac:dyDescent="0.2">
      <c r="A30" s="34" t="s">
        <v>121</v>
      </c>
      <c r="B30" s="28" t="s">
        <v>836</v>
      </c>
      <c r="C30" s="28" t="s">
        <v>264</v>
      </c>
      <c r="D30" s="28" t="s">
        <v>0</v>
      </c>
      <c r="E30" s="43">
        <v>80421961</v>
      </c>
      <c r="F30" s="43">
        <v>121995876</v>
      </c>
      <c r="G30" s="56">
        <v>44162</v>
      </c>
      <c r="H30" s="35" t="str">
        <f>"FY"&amp;RIGHT(YEAR(DATE(YEAR(FY20_Published35[[#This Row],[Contract Bid - Start (5010)]]),MONTH(FY20_Published35[[#This Row],[Contract Bid - Start (5010)]])+(7-1),1)),2)</f>
        <v>FY21</v>
      </c>
      <c r="I30" s="13" t="str">
        <f>"Q"&amp;CHOOSE(MONTH(FY20_Published35[[#This Row],[Contract Bid - Start (5010)]]),3,3,3,4,4,4,1,1,1,2,2,2)</f>
        <v>Q2</v>
      </c>
      <c r="J30" s="56">
        <v>44294</v>
      </c>
      <c r="K30" s="35" t="str">
        <f>"FY"&amp;RIGHT(YEAR(DATE(YEAR(FY20_Published35[[#This Row],[LNTP (6010)]]),MONTH(FY20_Published35[[#This Row],[LNTP (6010)]])+(7-1),1)),2)</f>
        <v>FY21</v>
      </c>
      <c r="L30" s="13" t="str">
        <f>"Q"&amp;CHOOSE(MONTH(FY20_Published35[[#This Row],[LNTP (6010)]]),3,3,3,4,4,4,1,1,1,2,2,2)</f>
        <v>Q4</v>
      </c>
      <c r="M30" s="39" t="s">
        <v>798</v>
      </c>
      <c r="N30" s="36" t="s">
        <v>808</v>
      </c>
      <c r="O30" s="36" t="s">
        <v>567</v>
      </c>
      <c r="P30" s="48" t="s">
        <v>945</v>
      </c>
    </row>
    <row r="31" spans="1:16" x14ac:dyDescent="0.2">
      <c r="A31" s="31" t="s">
        <v>329</v>
      </c>
      <c r="B31" s="28" t="s">
        <v>837</v>
      </c>
      <c r="C31" s="28" t="s">
        <v>267</v>
      </c>
      <c r="D31" s="28" t="s">
        <v>0</v>
      </c>
      <c r="E31" s="43">
        <v>538000</v>
      </c>
      <c r="F31" s="43">
        <v>1139502</v>
      </c>
      <c r="G31" s="56">
        <v>44012</v>
      </c>
      <c r="H31" s="35" t="s">
        <v>555</v>
      </c>
      <c r="I31" s="13" t="s">
        <v>244</v>
      </c>
      <c r="J31" s="56">
        <v>44196</v>
      </c>
      <c r="K31" s="35" t="s">
        <v>556</v>
      </c>
      <c r="L31" s="13" t="s">
        <v>245</v>
      </c>
      <c r="M31" s="39" t="s">
        <v>564</v>
      </c>
      <c r="N31" s="36" t="s">
        <v>808</v>
      </c>
      <c r="O31" s="36" t="s">
        <v>567</v>
      </c>
      <c r="P31" s="48" t="s">
        <v>600</v>
      </c>
    </row>
    <row r="32" spans="1:16" x14ac:dyDescent="0.2">
      <c r="A32" s="34" t="s">
        <v>523</v>
      </c>
      <c r="B32" s="28" t="s">
        <v>838</v>
      </c>
      <c r="C32" s="28" t="s">
        <v>262</v>
      </c>
      <c r="D32" s="28" t="s">
        <v>0</v>
      </c>
      <c r="E32" s="43">
        <v>3007000</v>
      </c>
      <c r="F32" s="43">
        <v>4499999.99995209</v>
      </c>
      <c r="G32" s="56">
        <v>44026</v>
      </c>
      <c r="H32" s="35" t="str">
        <f>"FY"&amp;RIGHT(YEAR(DATE(YEAR(FY20_Published35[[#This Row],[Contract Bid - Start (5010)]]),MONTH(FY20_Published35[[#This Row],[Contract Bid - Start (5010)]])+(7-1),1)),2)</f>
        <v>FY21</v>
      </c>
      <c r="I32" s="13" t="str">
        <f>"Q"&amp;CHOOSE(MONTH(FY20_Published35[[#This Row],[Contract Bid - Start (5010)]]),3,3,3,4,4,4,1,1,1,2,2,2)</f>
        <v>Q1</v>
      </c>
      <c r="J32" s="56">
        <v>44209</v>
      </c>
      <c r="K32" s="35" t="str">
        <f>"FY"&amp;RIGHT(YEAR(DATE(YEAR(FY20_Published35[[#This Row],[LNTP (6010)]]),MONTH(FY20_Published35[[#This Row],[LNTP (6010)]])+(7-1),1)),2)</f>
        <v>FY21</v>
      </c>
      <c r="L32" s="13" t="str">
        <f>"Q"&amp;CHOOSE(MONTH(FY20_Published35[[#This Row],[LNTP (6010)]]),3,3,3,4,4,4,1,1,1,2,2,2)</f>
        <v>Q3</v>
      </c>
      <c r="M32" s="39" t="s">
        <v>564</v>
      </c>
      <c r="N32" s="36" t="s">
        <v>808</v>
      </c>
      <c r="O32" s="36" t="s">
        <v>567</v>
      </c>
      <c r="P32" s="48" t="s">
        <v>578</v>
      </c>
    </row>
    <row r="33" spans="1:16" x14ac:dyDescent="0.2">
      <c r="A33" s="34" t="s">
        <v>330</v>
      </c>
      <c r="B33" s="28" t="s">
        <v>839</v>
      </c>
      <c r="C33" s="28" t="s">
        <v>830</v>
      </c>
      <c r="D33" s="28" t="s">
        <v>0</v>
      </c>
      <c r="E33" s="43">
        <v>27400000</v>
      </c>
      <c r="F33" s="43">
        <v>39000000</v>
      </c>
      <c r="G33" s="56">
        <v>44176</v>
      </c>
      <c r="H33" s="35" t="str">
        <f>"FY"&amp;RIGHT(YEAR(DATE(YEAR(FY20_Published35[[#This Row],[Contract Bid - Start (5010)]]),MONTH(FY20_Published35[[#This Row],[Contract Bid - Start (5010)]])+(7-1),1)),2)</f>
        <v>FY21</v>
      </c>
      <c r="I33" s="13" t="str">
        <f>"Q"&amp;CHOOSE(MONTH(FY20_Published35[[#This Row],[Contract Bid - Start (5010)]]),3,3,3,4,4,4,1,1,1,2,2,2)</f>
        <v>Q2</v>
      </c>
      <c r="J33" s="56">
        <v>44354</v>
      </c>
      <c r="K33" s="35" t="str">
        <f>"FY"&amp;RIGHT(YEAR(DATE(YEAR(FY20_Published35[[#This Row],[LNTP (6010)]]),MONTH(FY20_Published35[[#This Row],[LNTP (6010)]])+(7-1),1)),2)</f>
        <v>FY21</v>
      </c>
      <c r="L33" s="13" t="str">
        <f>"Q"&amp;CHOOSE(MONTH(FY20_Published35[[#This Row],[LNTP (6010)]]),3,3,3,4,4,4,1,1,1,2,2,2)</f>
        <v>Q4</v>
      </c>
      <c r="M33" s="39" t="s">
        <v>798</v>
      </c>
      <c r="N33" s="36" t="s">
        <v>808</v>
      </c>
      <c r="O33" s="36" t="s">
        <v>567</v>
      </c>
      <c r="P33" s="48" t="s">
        <v>575</v>
      </c>
    </row>
    <row r="34" spans="1:16" x14ac:dyDescent="0.2">
      <c r="A34" s="34" t="s">
        <v>537</v>
      </c>
      <c r="B34" s="28" t="s">
        <v>840</v>
      </c>
      <c r="C34" s="28" t="s">
        <v>262</v>
      </c>
      <c r="D34" s="28" t="s">
        <v>0</v>
      </c>
      <c r="E34" s="43">
        <v>1840150</v>
      </c>
      <c r="F34" s="43">
        <v>3000000.2720362698</v>
      </c>
      <c r="G34" s="56">
        <v>44166</v>
      </c>
      <c r="H34" s="35" t="str">
        <f>"FY"&amp;RIGHT(YEAR(DATE(YEAR(FY20_Published35[[#This Row],[Contract Bid - Start (5010)]]),MONTH(FY20_Published35[[#This Row],[Contract Bid - Start (5010)]])+(7-1),1)),2)</f>
        <v>FY21</v>
      </c>
      <c r="I34" s="13" t="str">
        <f>"Q"&amp;CHOOSE(MONTH(FY20_Published35[[#This Row],[Contract Bid - Start (5010)]]),3,3,3,4,4,4,1,1,1,2,2,2)</f>
        <v>Q2</v>
      </c>
      <c r="J34" s="56">
        <v>44316</v>
      </c>
      <c r="K34" s="35" t="str">
        <f>"FY"&amp;RIGHT(YEAR(DATE(YEAR(FY20_Published35[[#This Row],[LNTP (6010)]]),MONTH(FY20_Published35[[#This Row],[LNTP (6010)]])+(7-1),1)),2)</f>
        <v>FY21</v>
      </c>
      <c r="L34" s="13" t="str">
        <f>"Q"&amp;CHOOSE(MONTH(FY20_Published35[[#This Row],[LNTP (6010)]]),3,3,3,4,4,4,1,1,1,2,2,2)</f>
        <v>Q4</v>
      </c>
      <c r="M34" s="39" t="s">
        <v>564</v>
      </c>
      <c r="N34" s="36" t="s">
        <v>808</v>
      </c>
      <c r="O34" s="36" t="s">
        <v>567</v>
      </c>
      <c r="P34" s="48" t="s">
        <v>599</v>
      </c>
    </row>
    <row r="35" spans="1:16" x14ac:dyDescent="0.2">
      <c r="A35" s="34" t="s">
        <v>494</v>
      </c>
      <c r="B35" s="28" t="s">
        <v>841</v>
      </c>
      <c r="C35" s="28" t="s">
        <v>264</v>
      </c>
      <c r="D35" s="28" t="s">
        <v>0</v>
      </c>
      <c r="E35" s="43">
        <v>10115999.998363599</v>
      </c>
      <c r="F35" s="43">
        <v>12635999.9983625</v>
      </c>
      <c r="G35" s="56">
        <v>44097</v>
      </c>
      <c r="H35" s="35" t="str">
        <f>"FY"&amp;RIGHT(YEAR(DATE(YEAR(FY20_Published35[[#This Row],[Contract Bid - Start (5010)]]),MONTH(FY20_Published35[[#This Row],[Contract Bid - Start (5010)]])+(7-1),1)),2)</f>
        <v>FY21</v>
      </c>
      <c r="I35" s="13" t="str">
        <f>"Q"&amp;CHOOSE(MONTH(FY20_Published35[[#This Row],[Contract Bid - Start (5010)]]),3,3,3,4,4,4,1,1,1,2,2,2)</f>
        <v>Q1</v>
      </c>
      <c r="J35" s="56">
        <v>44285</v>
      </c>
      <c r="K35" s="35" t="str">
        <f>"FY"&amp;RIGHT(YEAR(DATE(YEAR(FY20_Published35[[#This Row],[LNTP (6010)]]),MONTH(FY20_Published35[[#This Row],[LNTP (6010)]])+(7-1),1)),2)</f>
        <v>FY21</v>
      </c>
      <c r="L35" s="13" t="str">
        <f>"Q"&amp;CHOOSE(MONTH(FY20_Published35[[#This Row],[LNTP (6010)]]),3,3,3,4,4,4,1,1,1,2,2,2)</f>
        <v>Q3</v>
      </c>
      <c r="M35" s="39" t="s">
        <v>563</v>
      </c>
      <c r="N35" s="36" t="s">
        <v>808</v>
      </c>
      <c r="O35" s="36" t="s">
        <v>567</v>
      </c>
      <c r="P35" s="48" t="s">
        <v>598</v>
      </c>
    </row>
    <row r="36" spans="1:16" x14ac:dyDescent="0.2">
      <c r="A36" s="34" t="s">
        <v>475</v>
      </c>
      <c r="B36" s="28" t="s">
        <v>842</v>
      </c>
      <c r="C36" s="28" t="s">
        <v>262</v>
      </c>
      <c r="D36" s="28" t="s">
        <v>0</v>
      </c>
      <c r="E36" s="43">
        <v>643000</v>
      </c>
      <c r="F36" s="43">
        <v>1215050</v>
      </c>
      <c r="G36" s="56">
        <v>43982</v>
      </c>
      <c r="H36" s="35" t="str">
        <f>"FY"&amp;RIGHT(YEAR(DATE(YEAR(FY20_Published35[[#This Row],[Contract Bid - Start (5010)]]),MONTH(FY20_Published35[[#This Row],[Contract Bid - Start (5010)]])+(7-1),1)),2)</f>
        <v>FY20</v>
      </c>
      <c r="I36" s="13" t="str">
        <f>"Q"&amp;CHOOSE(MONTH(FY20_Published35[[#This Row],[Contract Bid - Start (5010)]]),3,3,3,4,4,4,1,1,1,2,2,2)</f>
        <v>Q4</v>
      </c>
      <c r="J36" s="56">
        <v>44166</v>
      </c>
      <c r="K36" s="35" t="str">
        <f>"FY"&amp;RIGHT(YEAR(DATE(YEAR(FY20_Published35[[#This Row],[LNTP (6010)]]),MONTH(FY20_Published35[[#This Row],[LNTP (6010)]])+(7-1),1)),2)</f>
        <v>FY21</v>
      </c>
      <c r="L36" s="13" t="str">
        <f>"Q"&amp;CHOOSE(MONTH(FY20_Published35[[#This Row],[LNTP (6010)]]),3,3,3,4,4,4,1,1,1,2,2,2)</f>
        <v>Q2</v>
      </c>
      <c r="M36" s="39" t="s">
        <v>564</v>
      </c>
      <c r="N36" s="36" t="s">
        <v>808</v>
      </c>
      <c r="O36" s="36" t="s">
        <v>567</v>
      </c>
      <c r="P36" s="48" t="s">
        <v>572</v>
      </c>
    </row>
    <row r="37" spans="1:16" x14ac:dyDescent="0.2">
      <c r="A37" s="34" t="s">
        <v>488</v>
      </c>
      <c r="B37" s="28" t="s">
        <v>843</v>
      </c>
      <c r="C37" s="28" t="s">
        <v>263</v>
      </c>
      <c r="D37" s="28" t="s">
        <v>0</v>
      </c>
      <c r="E37" s="43">
        <v>12378316.977784701</v>
      </c>
      <c r="F37" s="43">
        <v>16393109.958019201</v>
      </c>
      <c r="G37" s="56">
        <v>44125</v>
      </c>
      <c r="H37" s="35" t="str">
        <f>"FY"&amp;RIGHT(YEAR(DATE(YEAR(FY20_Published35[[#This Row],[Contract Bid - Start (5010)]]),MONTH(FY20_Published35[[#This Row],[Contract Bid - Start (5010)]])+(7-1),1)),2)</f>
        <v>FY21</v>
      </c>
      <c r="I37" s="13" t="str">
        <f>"Q"&amp;CHOOSE(MONTH(FY20_Published35[[#This Row],[Contract Bid - Start (5010)]]),3,3,3,4,4,4,1,1,1,2,2,2)</f>
        <v>Q2</v>
      </c>
      <c r="J37" s="56">
        <v>44277</v>
      </c>
      <c r="K37" s="35" t="str">
        <f>"FY"&amp;RIGHT(YEAR(DATE(YEAR(FY20_Published35[[#This Row],[LNTP (6010)]]),MONTH(FY20_Published35[[#This Row],[LNTP (6010)]])+(7-1),1)),2)</f>
        <v>FY21</v>
      </c>
      <c r="L37" s="13" t="str">
        <f>"Q"&amp;CHOOSE(MONTH(FY20_Published35[[#This Row],[LNTP (6010)]]),3,3,3,4,4,4,1,1,1,2,2,2)</f>
        <v>Q3</v>
      </c>
      <c r="M37" s="39" t="s">
        <v>563</v>
      </c>
      <c r="N37" s="36" t="s">
        <v>808</v>
      </c>
      <c r="O37" s="36" t="s">
        <v>567</v>
      </c>
      <c r="P37" s="48" t="s">
        <v>595</v>
      </c>
    </row>
    <row r="38" spans="1:16" x14ac:dyDescent="0.2">
      <c r="A38" s="34" t="s">
        <v>29</v>
      </c>
      <c r="B38" s="28" t="s">
        <v>844</v>
      </c>
      <c r="C38" s="28" t="s">
        <v>830</v>
      </c>
      <c r="D38" s="28" t="s">
        <v>0</v>
      </c>
      <c r="E38" s="43">
        <v>2410800</v>
      </c>
      <c r="F38" s="43">
        <v>3262000</v>
      </c>
      <c r="G38" s="56">
        <v>44194</v>
      </c>
      <c r="H38" s="35" t="str">
        <f>"FY"&amp;RIGHT(YEAR(DATE(YEAR(FY20_Published35[[#This Row],[Contract Bid - Start (5010)]]),MONTH(FY20_Published35[[#This Row],[Contract Bid - Start (5010)]])+(7-1),1)),2)</f>
        <v>FY21</v>
      </c>
      <c r="I38" s="13" t="str">
        <f>"Q"&amp;CHOOSE(MONTH(FY20_Published35[[#This Row],[Contract Bid - Start (5010)]]),3,3,3,4,4,4,1,1,1,2,2,2)</f>
        <v>Q2</v>
      </c>
      <c r="J38" s="56">
        <v>44354</v>
      </c>
      <c r="K38" s="35" t="str">
        <f>"FY"&amp;RIGHT(YEAR(DATE(YEAR(FY20_Published35[[#This Row],[LNTP (6010)]]),MONTH(FY20_Published35[[#This Row],[LNTP (6010)]])+(7-1),1)),2)</f>
        <v>FY21</v>
      </c>
      <c r="L38" s="13" t="str">
        <f>"Q"&amp;CHOOSE(MONTH(FY20_Published35[[#This Row],[LNTP (6010)]]),3,3,3,4,4,4,1,1,1,2,2,2)</f>
        <v>Q4</v>
      </c>
      <c r="M38" s="39" t="s">
        <v>798</v>
      </c>
      <c r="N38" s="36" t="s">
        <v>808</v>
      </c>
      <c r="O38" s="36" t="s">
        <v>567</v>
      </c>
      <c r="P38" s="48" t="s">
        <v>575</v>
      </c>
    </row>
    <row r="39" spans="1:16" x14ac:dyDescent="0.2">
      <c r="A39" s="31" t="s">
        <v>281</v>
      </c>
      <c r="B39" s="28" t="s">
        <v>845</v>
      </c>
      <c r="C39" s="28" t="s">
        <v>326</v>
      </c>
      <c r="D39" s="28" t="s">
        <v>240</v>
      </c>
      <c r="E39" s="43">
        <v>205200</v>
      </c>
      <c r="F39" s="43">
        <v>228000</v>
      </c>
      <c r="G39" s="56">
        <v>44056</v>
      </c>
      <c r="H39" s="35" t="str">
        <f>"FY"&amp;RIGHT(YEAR(DATE(YEAR(FY20_Published35[[#This Row],[Contract Bid - Start (5010)]]),MONTH(FY20_Published35[[#This Row],[Contract Bid - Start (5010)]])+(7-1),1)),2)</f>
        <v>FY21</v>
      </c>
      <c r="I39" s="13" t="str">
        <f>"Q"&amp;CHOOSE(MONTH(FY20_Published35[[#This Row],[Contract Bid - Start (5010)]]),3,3,3,4,4,4,1,1,1,2,2,2)</f>
        <v>Q1</v>
      </c>
      <c r="J39" s="56">
        <v>44089</v>
      </c>
      <c r="K39" s="35" t="str">
        <f>"FY"&amp;RIGHT(YEAR(DATE(YEAR(FY20_Published35[[#This Row],[LNTP (6010)]]),MONTH(FY20_Published35[[#This Row],[LNTP (6010)]])+(7-1),1)),2)</f>
        <v>FY21</v>
      </c>
      <c r="L39" s="13" t="str">
        <f>"Q"&amp;CHOOSE(MONTH(FY20_Published35[[#This Row],[LNTP (6010)]]),3,3,3,4,4,4,1,1,1,2,2,2)</f>
        <v>Q1</v>
      </c>
      <c r="M39" s="39" t="s">
        <v>564</v>
      </c>
      <c r="N39" s="36" t="s">
        <v>808</v>
      </c>
      <c r="O39" s="36" t="s">
        <v>567</v>
      </c>
      <c r="P39" s="48" t="s">
        <v>601</v>
      </c>
    </row>
    <row r="40" spans="1:16" x14ac:dyDescent="0.2">
      <c r="A40" s="34" t="s">
        <v>282</v>
      </c>
      <c r="B40" s="28" t="s">
        <v>846</v>
      </c>
      <c r="C40" s="28" t="s">
        <v>326</v>
      </c>
      <c r="D40" s="28" t="s">
        <v>240</v>
      </c>
      <c r="E40" s="43">
        <v>108000</v>
      </c>
      <c r="F40" s="43">
        <v>120000</v>
      </c>
      <c r="G40" s="56">
        <v>44055</v>
      </c>
      <c r="H40" s="35" t="str">
        <f>"FY"&amp;RIGHT(YEAR(DATE(YEAR(FY20_Published35[[#This Row],[Contract Bid - Start (5010)]]),MONTH(FY20_Published35[[#This Row],[Contract Bid - Start (5010)]])+(7-1),1)),2)</f>
        <v>FY21</v>
      </c>
      <c r="I40" s="13" t="str">
        <f>"Q"&amp;CHOOSE(MONTH(FY20_Published35[[#This Row],[Contract Bid - Start (5010)]]),3,3,3,4,4,4,1,1,1,2,2,2)</f>
        <v>Q1</v>
      </c>
      <c r="J40" s="56">
        <v>44088</v>
      </c>
      <c r="K40" s="35" t="str">
        <f>"FY"&amp;RIGHT(YEAR(DATE(YEAR(FY20_Published35[[#This Row],[LNTP (6010)]]),MONTH(FY20_Published35[[#This Row],[LNTP (6010)]])+(7-1),1)),2)</f>
        <v>FY21</v>
      </c>
      <c r="L40" s="13" t="str">
        <f>"Q"&amp;CHOOSE(MONTH(FY20_Published35[[#This Row],[LNTP (6010)]]),3,3,3,4,4,4,1,1,1,2,2,2)</f>
        <v>Q1</v>
      </c>
      <c r="M40" s="39" t="s">
        <v>564</v>
      </c>
      <c r="N40" s="36" t="s">
        <v>808</v>
      </c>
      <c r="O40" s="36" t="s">
        <v>567</v>
      </c>
      <c r="P40" s="48" t="s">
        <v>601</v>
      </c>
    </row>
    <row r="41" spans="1:16" x14ac:dyDescent="0.2">
      <c r="A41" s="31" t="s">
        <v>446</v>
      </c>
      <c r="B41" s="28" t="s">
        <v>847</v>
      </c>
      <c r="C41" s="28" t="s">
        <v>326</v>
      </c>
      <c r="D41" s="28" t="s">
        <v>0</v>
      </c>
      <c r="E41" s="43">
        <v>419499.99970110599</v>
      </c>
      <c r="F41" s="43">
        <v>700599.999141181</v>
      </c>
      <c r="G41" s="56">
        <v>44006</v>
      </c>
      <c r="H41" s="35" t="str">
        <f>"FY"&amp;RIGHT(YEAR(DATE(YEAR(FY20_Published35[[#This Row],[Contract Bid - Start (5010)]]),MONTH(FY20_Published35[[#This Row],[Contract Bid - Start (5010)]])+(7-1),1)),2)</f>
        <v>FY20</v>
      </c>
      <c r="I41" s="13" t="str">
        <f>"Q"&amp;CHOOSE(MONTH(FY20_Published35[[#This Row],[Contract Bid - Start (5010)]]),3,3,3,4,4,4,1,1,1,2,2,2)</f>
        <v>Q4</v>
      </c>
      <c r="J41" s="56">
        <v>44200</v>
      </c>
      <c r="K41" s="35" t="str">
        <f>"FY"&amp;RIGHT(YEAR(DATE(YEAR(FY20_Published35[[#This Row],[LNTP (6010)]]),MONTH(FY20_Published35[[#This Row],[LNTP (6010)]])+(7-1),1)),2)</f>
        <v>FY21</v>
      </c>
      <c r="L41" s="13" t="str">
        <f>"Q"&amp;CHOOSE(MONTH(FY20_Published35[[#This Row],[LNTP (6010)]]),3,3,3,4,4,4,1,1,1,2,2,2)</f>
        <v>Q3</v>
      </c>
      <c r="M41" s="39" t="s">
        <v>564</v>
      </c>
      <c r="N41" s="36" t="s">
        <v>808</v>
      </c>
      <c r="O41" s="36" t="s">
        <v>567</v>
      </c>
      <c r="P41" s="48" t="s">
        <v>601</v>
      </c>
    </row>
    <row r="42" spans="1:16" x14ac:dyDescent="0.2">
      <c r="A42" s="31" t="s">
        <v>447</v>
      </c>
      <c r="B42" s="28" t="s">
        <v>848</v>
      </c>
      <c r="C42" s="28" t="s">
        <v>326</v>
      </c>
      <c r="D42" s="28" t="s">
        <v>0</v>
      </c>
      <c r="E42" s="43">
        <v>441199.99968564499</v>
      </c>
      <c r="F42" s="43">
        <v>731499.99968536105</v>
      </c>
      <c r="G42" s="56">
        <v>44006</v>
      </c>
      <c r="H42" s="35" t="str">
        <f>"FY"&amp;RIGHT(YEAR(DATE(YEAR(FY20_Published35[[#This Row],[Contract Bid - Start (5010)]]),MONTH(FY20_Published35[[#This Row],[Contract Bid - Start (5010)]])+(7-1),1)),2)</f>
        <v>FY20</v>
      </c>
      <c r="I42" s="13" t="str">
        <f>"Q"&amp;CHOOSE(MONTH(FY20_Published35[[#This Row],[Contract Bid - Start (5010)]]),3,3,3,4,4,4,1,1,1,2,2,2)</f>
        <v>Q4</v>
      </c>
      <c r="J42" s="56">
        <v>44200</v>
      </c>
      <c r="K42" s="35" t="str">
        <f>"FY"&amp;RIGHT(YEAR(DATE(YEAR(FY20_Published35[[#This Row],[LNTP (6010)]]),MONTH(FY20_Published35[[#This Row],[LNTP (6010)]])+(7-1),1)),2)</f>
        <v>FY21</v>
      </c>
      <c r="L42" s="13" t="str">
        <f>"Q"&amp;CHOOSE(MONTH(FY20_Published35[[#This Row],[LNTP (6010)]]),3,3,3,4,4,4,1,1,1,2,2,2)</f>
        <v>Q3</v>
      </c>
      <c r="M42" s="39" t="s">
        <v>564</v>
      </c>
      <c r="N42" s="36" t="s">
        <v>808</v>
      </c>
      <c r="O42" s="36" t="s">
        <v>567</v>
      </c>
      <c r="P42" s="48" t="s">
        <v>601</v>
      </c>
    </row>
    <row r="43" spans="1:16" x14ac:dyDescent="0.2">
      <c r="A43" s="34" t="s">
        <v>448</v>
      </c>
      <c r="B43" s="28" t="s">
        <v>849</v>
      </c>
      <c r="C43" s="28" t="s">
        <v>263</v>
      </c>
      <c r="D43" s="28" t="s">
        <v>0</v>
      </c>
      <c r="E43" s="43">
        <v>153799.99984619999</v>
      </c>
      <c r="F43" s="43">
        <v>228399.99984477999</v>
      </c>
      <c r="G43" s="56">
        <v>44060</v>
      </c>
      <c r="H43" s="35" t="str">
        <f>"FY"&amp;RIGHT(YEAR(DATE(YEAR(FY20_Published35[[#This Row],[Contract Bid - Start (5010)]]),MONTH(FY20_Published35[[#This Row],[Contract Bid - Start (5010)]])+(7-1),1)),2)</f>
        <v>FY21</v>
      </c>
      <c r="I43" s="13" t="str">
        <f>"Q"&amp;CHOOSE(MONTH(FY20_Published35[[#This Row],[Contract Bid - Start (5010)]]),3,3,3,4,4,4,1,1,1,2,2,2)</f>
        <v>Q1</v>
      </c>
      <c r="J43" s="56">
        <v>44188</v>
      </c>
      <c r="K43" s="35" t="str">
        <f>"FY"&amp;RIGHT(YEAR(DATE(YEAR(FY20_Published35[[#This Row],[LNTP (6010)]]),MONTH(FY20_Published35[[#This Row],[LNTP (6010)]])+(7-1),1)),2)</f>
        <v>FY21</v>
      </c>
      <c r="L43" s="13" t="str">
        <f>"Q"&amp;CHOOSE(MONTH(FY20_Published35[[#This Row],[LNTP (6010)]]),3,3,3,4,4,4,1,1,1,2,2,2)</f>
        <v>Q2</v>
      </c>
      <c r="M43" s="39" t="s">
        <v>564</v>
      </c>
      <c r="N43" s="36" t="s">
        <v>808</v>
      </c>
      <c r="O43" s="36" t="s">
        <v>567</v>
      </c>
      <c r="P43" s="48" t="s">
        <v>657</v>
      </c>
    </row>
    <row r="44" spans="1:16" x14ac:dyDescent="0.2">
      <c r="A44" s="31" t="s">
        <v>393</v>
      </c>
      <c r="B44" s="28" t="s">
        <v>850</v>
      </c>
      <c r="C44" s="28" t="s">
        <v>266</v>
      </c>
      <c r="D44" s="28" t="s">
        <v>0</v>
      </c>
      <c r="E44" s="43">
        <v>3138799.9785072701</v>
      </c>
      <c r="F44" s="43">
        <v>4137599.9783451101</v>
      </c>
      <c r="G44" s="56">
        <v>43936</v>
      </c>
      <c r="H44" s="35" t="str">
        <f>"FY"&amp;RIGHT(YEAR(DATE(YEAR(FY20_Published35[[#This Row],[Contract Bid - Start (5010)]]),MONTH(FY20_Published35[[#This Row],[Contract Bid - Start (5010)]])+(7-1),1)),2)</f>
        <v>FY20</v>
      </c>
      <c r="I44" s="13" t="str">
        <f>"Q"&amp;CHOOSE(MONTH(FY20_Published35[[#This Row],[Contract Bid - Start (5010)]]),3,3,3,4,4,4,1,1,1,2,2,2)</f>
        <v>Q4</v>
      </c>
      <c r="J44" s="56">
        <v>44060</v>
      </c>
      <c r="K44" s="35" t="str">
        <f>"FY"&amp;RIGHT(YEAR(DATE(YEAR(FY20_Published35[[#This Row],[LNTP (6010)]]),MONTH(FY20_Published35[[#This Row],[LNTP (6010)]])+(7-1),1)),2)</f>
        <v>FY21</v>
      </c>
      <c r="L44" s="13" t="str">
        <f>"Q"&amp;CHOOSE(MONTH(FY20_Published35[[#This Row],[LNTP (6010)]]),3,3,3,4,4,4,1,1,1,2,2,2)</f>
        <v>Q1</v>
      </c>
      <c r="M44" s="39" t="s">
        <v>564</v>
      </c>
      <c r="N44" s="36" t="s">
        <v>808</v>
      </c>
      <c r="O44" s="36" t="s">
        <v>567</v>
      </c>
      <c r="P44" s="48" t="s">
        <v>577</v>
      </c>
    </row>
    <row r="45" spans="1:16" x14ac:dyDescent="0.2">
      <c r="A45" s="34" t="s">
        <v>515</v>
      </c>
      <c r="B45" s="28" t="s">
        <v>851</v>
      </c>
      <c r="C45" s="28" t="s">
        <v>264</v>
      </c>
      <c r="D45" s="28" t="s">
        <v>0</v>
      </c>
      <c r="E45" s="43">
        <v>1916000</v>
      </c>
      <c r="F45" s="43">
        <v>2554999.9993972499</v>
      </c>
      <c r="G45" s="56">
        <v>44088</v>
      </c>
      <c r="H45" s="35" t="str">
        <f>"FY"&amp;RIGHT(YEAR(DATE(YEAR(FY20_Published35[[#This Row],[Contract Bid - Start (5010)]]),MONTH(FY20_Published35[[#This Row],[Contract Bid - Start (5010)]])+(7-1),1)),2)</f>
        <v>FY21</v>
      </c>
      <c r="I45" s="13" t="str">
        <f>"Q"&amp;CHOOSE(MONTH(FY20_Published35[[#This Row],[Contract Bid - Start (5010)]]),3,3,3,4,4,4,1,1,1,2,2,2)</f>
        <v>Q1</v>
      </c>
      <c r="J45" s="56">
        <v>44273</v>
      </c>
      <c r="K45" s="35" t="str">
        <f>"FY"&amp;RIGHT(YEAR(DATE(YEAR(FY20_Published35[[#This Row],[LNTP (6010)]]),MONTH(FY20_Published35[[#This Row],[LNTP (6010)]])+(7-1),1)),2)</f>
        <v>FY21</v>
      </c>
      <c r="L45" s="13" t="str">
        <f>"Q"&amp;CHOOSE(MONTH(FY20_Published35[[#This Row],[LNTP (6010)]]),3,3,3,4,4,4,1,1,1,2,2,2)</f>
        <v>Q3</v>
      </c>
      <c r="M45" s="39" t="s">
        <v>564</v>
      </c>
      <c r="N45" s="36" t="s">
        <v>808</v>
      </c>
      <c r="O45" s="36" t="s">
        <v>567</v>
      </c>
      <c r="P45" s="48" t="s">
        <v>578</v>
      </c>
    </row>
    <row r="46" spans="1:16" x14ac:dyDescent="0.2">
      <c r="A46" s="31" t="s">
        <v>348</v>
      </c>
      <c r="B46" s="28" t="s">
        <v>852</v>
      </c>
      <c r="C46" s="28" t="s">
        <v>264</v>
      </c>
      <c r="D46" s="28" t="s">
        <v>0</v>
      </c>
      <c r="E46" s="43">
        <v>1349999.9971650001</v>
      </c>
      <c r="F46" s="43">
        <v>1686012.99716351</v>
      </c>
      <c r="G46" s="56">
        <v>43983</v>
      </c>
      <c r="H46" s="35" t="str">
        <f>"FY"&amp;RIGHT(YEAR(DATE(YEAR(FY20_Published35[[#This Row],[Contract Bid - Start (5010)]]),MONTH(FY20_Published35[[#This Row],[Contract Bid - Start (5010)]])+(7-1),1)),2)</f>
        <v>FY20</v>
      </c>
      <c r="I46" s="13" t="str">
        <f>"Q"&amp;CHOOSE(MONTH(FY20_Published35[[#This Row],[Contract Bid - Start (5010)]]),3,3,3,4,4,4,1,1,1,2,2,2)</f>
        <v>Q4</v>
      </c>
      <c r="J46" s="56">
        <v>44166</v>
      </c>
      <c r="K46" s="35" t="str">
        <f>"FY"&amp;RIGHT(YEAR(DATE(YEAR(FY20_Published35[[#This Row],[LNTP (6010)]]),MONTH(FY20_Published35[[#This Row],[LNTP (6010)]])+(7-1),1)),2)</f>
        <v>FY21</v>
      </c>
      <c r="L46" s="13" t="str">
        <f>"Q"&amp;CHOOSE(MONTH(FY20_Published35[[#This Row],[LNTP (6010)]]),3,3,3,4,4,4,1,1,1,2,2,2)</f>
        <v>Q2</v>
      </c>
      <c r="M46" s="39" t="s">
        <v>564</v>
      </c>
      <c r="N46" s="36" t="s">
        <v>808</v>
      </c>
      <c r="O46" s="36" t="s">
        <v>567</v>
      </c>
      <c r="P46" s="48" t="s">
        <v>596</v>
      </c>
    </row>
    <row r="47" spans="1:16" x14ac:dyDescent="0.2">
      <c r="A47" s="31" t="s">
        <v>486</v>
      </c>
      <c r="B47" s="28" t="s">
        <v>853</v>
      </c>
      <c r="C47" s="28" t="s">
        <v>326</v>
      </c>
      <c r="D47" s="28" t="s">
        <v>0</v>
      </c>
      <c r="E47" s="43">
        <v>389085.999011415</v>
      </c>
      <c r="F47" s="43">
        <v>629859.99874755205</v>
      </c>
      <c r="G47" s="56">
        <v>44245</v>
      </c>
      <c r="H47" s="35" t="str">
        <f>"FY"&amp;RIGHT(YEAR(DATE(YEAR(FY20_Published35[[#This Row],[Contract Bid - Start (5010)]]),MONTH(FY20_Published35[[#This Row],[Contract Bid - Start (5010)]])+(7-1),1)),2)</f>
        <v>FY21</v>
      </c>
      <c r="I47" s="13" t="str">
        <f>"Q"&amp;CHOOSE(MONTH(FY20_Published35[[#This Row],[Contract Bid - Start (5010)]]),3,3,3,4,4,4,1,1,1,2,2,2)</f>
        <v>Q3</v>
      </c>
      <c r="J47" s="56">
        <v>44377</v>
      </c>
      <c r="K47" s="35" t="str">
        <f>"FY"&amp;RIGHT(YEAR(DATE(YEAR(FY20_Published35[[#This Row],[LNTP (6010)]]),MONTH(FY20_Published35[[#This Row],[LNTP (6010)]])+(7-1),1)),2)</f>
        <v>FY21</v>
      </c>
      <c r="L47" s="13" t="str">
        <f>"Q"&amp;CHOOSE(MONTH(FY20_Published35[[#This Row],[LNTP (6010)]]),3,3,3,4,4,4,1,1,1,2,2,2)</f>
        <v>Q4</v>
      </c>
      <c r="M47" s="39" t="s">
        <v>564</v>
      </c>
      <c r="N47" s="36" t="s">
        <v>808</v>
      </c>
      <c r="O47" s="36" t="s">
        <v>567</v>
      </c>
      <c r="P47" s="48" t="s">
        <v>601</v>
      </c>
    </row>
    <row r="48" spans="1:16" x14ac:dyDescent="0.2">
      <c r="A48" s="34" t="s">
        <v>426</v>
      </c>
      <c r="B48" s="28" t="s">
        <v>854</v>
      </c>
      <c r="C48" s="28" t="s">
        <v>263</v>
      </c>
      <c r="D48" s="28" t="s">
        <v>0</v>
      </c>
      <c r="E48" s="43">
        <v>1851999.9978954501</v>
      </c>
      <c r="F48" s="43">
        <v>3043650.9961044099</v>
      </c>
      <c r="G48" s="56">
        <v>44134</v>
      </c>
      <c r="H48" s="35" t="str">
        <f>"FY"&amp;RIGHT(YEAR(DATE(YEAR(FY20_Published35[[#This Row],[Contract Bid - Start (5010)]]),MONTH(FY20_Published35[[#This Row],[Contract Bid - Start (5010)]])+(7-1),1)),2)</f>
        <v>FY21</v>
      </c>
      <c r="I48" s="13" t="str">
        <f>"Q"&amp;CHOOSE(MONTH(FY20_Published35[[#This Row],[Contract Bid - Start (5010)]]),3,3,3,4,4,4,1,1,1,2,2,2)</f>
        <v>Q2</v>
      </c>
      <c r="J48" s="56">
        <v>44316</v>
      </c>
      <c r="K48" s="35" t="str">
        <f>"FY"&amp;RIGHT(YEAR(DATE(YEAR(FY20_Published35[[#This Row],[LNTP (6010)]]),MONTH(FY20_Published35[[#This Row],[LNTP (6010)]])+(7-1),1)),2)</f>
        <v>FY21</v>
      </c>
      <c r="L48" s="13" t="str">
        <f>"Q"&amp;CHOOSE(MONTH(FY20_Published35[[#This Row],[LNTP (6010)]]),3,3,3,4,4,4,1,1,1,2,2,2)</f>
        <v>Q4</v>
      </c>
      <c r="M48" s="39" t="s">
        <v>564</v>
      </c>
      <c r="N48" s="36" t="s">
        <v>808</v>
      </c>
      <c r="O48" s="36" t="s">
        <v>567</v>
      </c>
      <c r="P48" s="48" t="s">
        <v>599</v>
      </c>
    </row>
    <row r="49" spans="1:16" x14ac:dyDescent="0.2">
      <c r="A49" s="34" t="s">
        <v>427</v>
      </c>
      <c r="B49" s="28" t="s">
        <v>855</v>
      </c>
      <c r="C49" s="28" t="s">
        <v>264</v>
      </c>
      <c r="D49" s="28" t="s">
        <v>0</v>
      </c>
      <c r="E49" s="43">
        <v>3789999.9956931798</v>
      </c>
      <c r="F49" s="43">
        <v>6319546.9955729498</v>
      </c>
      <c r="G49" s="56">
        <v>44134</v>
      </c>
      <c r="H49" s="35" t="str">
        <f>"FY"&amp;RIGHT(YEAR(DATE(YEAR(FY20_Published35[[#This Row],[Contract Bid - Start (5010)]]),MONTH(FY20_Published35[[#This Row],[Contract Bid - Start (5010)]])+(7-1),1)),2)</f>
        <v>FY21</v>
      </c>
      <c r="I49" s="13" t="str">
        <f>"Q"&amp;CHOOSE(MONTH(FY20_Published35[[#This Row],[Contract Bid - Start (5010)]]),3,3,3,4,4,4,1,1,1,2,2,2)</f>
        <v>Q2</v>
      </c>
      <c r="J49" s="56">
        <v>44316</v>
      </c>
      <c r="K49" s="35" t="str">
        <f>"FY"&amp;RIGHT(YEAR(DATE(YEAR(FY20_Published35[[#This Row],[LNTP (6010)]]),MONTH(FY20_Published35[[#This Row],[LNTP (6010)]])+(7-1),1)),2)</f>
        <v>FY21</v>
      </c>
      <c r="L49" s="13" t="str">
        <f>"Q"&amp;CHOOSE(MONTH(FY20_Published35[[#This Row],[LNTP (6010)]]),3,3,3,4,4,4,1,1,1,2,2,2)</f>
        <v>Q4</v>
      </c>
      <c r="M49" s="39" t="s">
        <v>564</v>
      </c>
      <c r="N49" s="36" t="s">
        <v>808</v>
      </c>
      <c r="O49" s="36" t="s">
        <v>567</v>
      </c>
      <c r="P49" s="48" t="s">
        <v>599</v>
      </c>
    </row>
    <row r="50" spans="1:16" x14ac:dyDescent="0.2">
      <c r="A50" s="34" t="s">
        <v>32</v>
      </c>
      <c r="B50" s="28" t="s">
        <v>856</v>
      </c>
      <c r="C50" s="28" t="s">
        <v>262</v>
      </c>
      <c r="D50" s="28" t="s">
        <v>0</v>
      </c>
      <c r="E50" s="43">
        <v>2135000</v>
      </c>
      <c r="F50" s="43">
        <v>3359999.9976894199</v>
      </c>
      <c r="G50" s="56">
        <v>44043</v>
      </c>
      <c r="H50" s="35" t="str">
        <f>"FY"&amp;RIGHT(YEAR(DATE(YEAR(FY20_Published35[[#This Row],[Contract Bid - Start (5010)]]),MONTH(FY20_Published35[[#This Row],[Contract Bid - Start (5010)]])+(7-1),1)),2)</f>
        <v>FY21</v>
      </c>
      <c r="I50" s="13" t="str">
        <f>"Q"&amp;CHOOSE(MONTH(FY20_Published35[[#This Row],[Contract Bid - Start (5010)]]),3,3,3,4,4,4,1,1,1,2,2,2)</f>
        <v>Q1</v>
      </c>
      <c r="J50" s="56">
        <v>44196</v>
      </c>
      <c r="K50" s="35" t="str">
        <f>"FY"&amp;RIGHT(YEAR(DATE(YEAR(FY20_Published35[[#This Row],[LNTP (6010)]]),MONTH(FY20_Published35[[#This Row],[LNTP (6010)]])+(7-1),1)),2)</f>
        <v>FY21</v>
      </c>
      <c r="L50" s="13" t="str">
        <f>"Q"&amp;CHOOSE(MONTH(FY20_Published35[[#This Row],[LNTP (6010)]]),3,3,3,4,4,4,1,1,1,2,2,2)</f>
        <v>Q2</v>
      </c>
      <c r="M50" s="39" t="s">
        <v>563</v>
      </c>
      <c r="N50" s="36" t="s">
        <v>808</v>
      </c>
      <c r="O50" s="36" t="s">
        <v>567</v>
      </c>
      <c r="P50" s="48" t="s">
        <v>595</v>
      </c>
    </row>
    <row r="51" spans="1:16" x14ac:dyDescent="0.2">
      <c r="A51" s="31" t="s">
        <v>96</v>
      </c>
      <c r="B51" s="28" t="s">
        <v>857</v>
      </c>
      <c r="C51" s="28" t="s">
        <v>262</v>
      </c>
      <c r="D51" s="28" t="s">
        <v>240</v>
      </c>
      <c r="E51" s="43">
        <v>288700</v>
      </c>
      <c r="F51" s="43">
        <v>502700</v>
      </c>
      <c r="G51" s="56">
        <v>43936</v>
      </c>
      <c r="H51" s="35" t="str">
        <f>"FY"&amp;RIGHT(YEAR(DATE(YEAR(FY20_Published35[[#This Row],[Contract Bid - Start (5010)]]),MONTH(FY20_Published35[[#This Row],[Contract Bid - Start (5010)]])+(7-1),1)),2)</f>
        <v>FY20</v>
      </c>
      <c r="I51" s="13" t="str">
        <f>"Q"&amp;CHOOSE(MONTH(FY20_Published35[[#This Row],[Contract Bid - Start (5010)]]),3,3,3,4,4,4,1,1,1,2,2,2)</f>
        <v>Q4</v>
      </c>
      <c r="J51" s="56">
        <v>44044</v>
      </c>
      <c r="K51" s="35" t="str">
        <f>"FY"&amp;RIGHT(YEAR(DATE(YEAR(FY20_Published35[[#This Row],[LNTP (6010)]]),MONTH(FY20_Published35[[#This Row],[LNTP (6010)]])+(7-1),1)),2)</f>
        <v>FY21</v>
      </c>
      <c r="L51" s="13" t="str">
        <f>"Q"&amp;CHOOSE(MONTH(FY20_Published35[[#This Row],[LNTP (6010)]]),3,3,3,4,4,4,1,1,1,2,2,2)</f>
        <v>Q1</v>
      </c>
      <c r="M51" s="39" t="s">
        <v>564</v>
      </c>
      <c r="N51" s="36" t="s">
        <v>808</v>
      </c>
      <c r="O51" s="36" t="s">
        <v>567</v>
      </c>
      <c r="P51" s="48" t="s">
        <v>600</v>
      </c>
    </row>
    <row r="52" spans="1:16" x14ac:dyDescent="0.2">
      <c r="A52" s="34" t="s">
        <v>527</v>
      </c>
      <c r="B52" s="28" t="s">
        <v>858</v>
      </c>
      <c r="C52" s="28" t="s">
        <v>319</v>
      </c>
      <c r="D52" s="28" t="s">
        <v>0</v>
      </c>
      <c r="E52" s="43">
        <v>8200000</v>
      </c>
      <c r="F52" s="43">
        <v>12709999.996965401</v>
      </c>
      <c r="G52" s="56">
        <v>44105</v>
      </c>
      <c r="H52" s="35" t="str">
        <f>"FY"&amp;RIGHT(YEAR(DATE(YEAR(FY20_Published35[[#This Row],[Contract Bid - Start (5010)]]),MONTH(FY20_Published35[[#This Row],[Contract Bid - Start (5010)]])+(7-1),1)),2)</f>
        <v>FY21</v>
      </c>
      <c r="I52" s="13" t="str">
        <f>"Q"&amp;CHOOSE(MONTH(FY20_Published35[[#This Row],[Contract Bid - Start (5010)]]),3,3,3,4,4,4,1,1,1,2,2,2)</f>
        <v>Q2</v>
      </c>
      <c r="J52" s="56">
        <v>44288</v>
      </c>
      <c r="K52" s="35" t="str">
        <f>"FY"&amp;RIGHT(YEAR(DATE(YEAR(FY20_Published35[[#This Row],[LNTP (6010)]]),MONTH(FY20_Published35[[#This Row],[LNTP (6010)]])+(7-1),1)),2)</f>
        <v>FY21</v>
      </c>
      <c r="L52" s="13" t="str">
        <f>"Q"&amp;CHOOSE(MONTH(FY20_Published35[[#This Row],[LNTP (6010)]]),3,3,3,4,4,4,1,1,1,2,2,2)</f>
        <v>Q4</v>
      </c>
      <c r="M52" s="39" t="s">
        <v>564</v>
      </c>
      <c r="N52" s="36" t="s">
        <v>808</v>
      </c>
      <c r="O52" s="36" t="s">
        <v>567</v>
      </c>
      <c r="P52" s="48" t="s">
        <v>600</v>
      </c>
    </row>
    <row r="53" spans="1:16" x14ac:dyDescent="0.2">
      <c r="A53" s="34" t="s">
        <v>518</v>
      </c>
      <c r="B53" s="28" t="s">
        <v>859</v>
      </c>
      <c r="C53" s="28" t="s">
        <v>263</v>
      </c>
      <c r="D53" s="28" t="s">
        <v>0</v>
      </c>
      <c r="E53" s="43">
        <v>4224399.9900342599</v>
      </c>
      <c r="F53" s="43">
        <v>5719299.98971566</v>
      </c>
      <c r="G53" s="56">
        <v>44019</v>
      </c>
      <c r="H53" s="35" t="str">
        <f>"FY"&amp;RIGHT(YEAR(DATE(YEAR(FY20_Published35[[#This Row],[Contract Bid - Start (5010)]]),MONTH(FY20_Published35[[#This Row],[Contract Bid - Start (5010)]])+(7-1),1)),2)</f>
        <v>FY21</v>
      </c>
      <c r="I53" s="13" t="str">
        <f>"Q"&amp;CHOOSE(MONTH(FY20_Published35[[#This Row],[Contract Bid - Start (5010)]]),3,3,3,4,4,4,1,1,1,2,2,2)</f>
        <v>Q1</v>
      </c>
      <c r="J53" s="56">
        <v>44165</v>
      </c>
      <c r="K53" s="35" t="str">
        <f>"FY"&amp;RIGHT(YEAR(DATE(YEAR(FY20_Published35[[#This Row],[LNTP (6010)]]),MONTH(FY20_Published35[[#This Row],[LNTP (6010)]])+(7-1),1)),2)</f>
        <v>FY21</v>
      </c>
      <c r="L53" s="13" t="str">
        <f>"Q"&amp;CHOOSE(MONTH(FY20_Published35[[#This Row],[LNTP (6010)]]),3,3,3,4,4,4,1,1,1,2,2,2)</f>
        <v>Q2</v>
      </c>
      <c r="M53" s="39" t="s">
        <v>564</v>
      </c>
      <c r="N53" s="36" t="s">
        <v>808</v>
      </c>
      <c r="O53" s="36" t="s">
        <v>567</v>
      </c>
      <c r="P53" s="48" t="s">
        <v>596</v>
      </c>
    </row>
    <row r="54" spans="1:16" x14ac:dyDescent="0.2">
      <c r="A54" s="31" t="s">
        <v>358</v>
      </c>
      <c r="B54" s="28" t="s">
        <v>860</v>
      </c>
      <c r="C54" s="28" t="s">
        <v>318</v>
      </c>
      <c r="D54" s="28" t="s">
        <v>0</v>
      </c>
      <c r="E54" s="43">
        <v>1859668</v>
      </c>
      <c r="F54" s="43">
        <v>3079618.9987638299</v>
      </c>
      <c r="G54" s="56">
        <v>43893</v>
      </c>
      <c r="H54" s="35" t="str">
        <f>"FY"&amp;RIGHT(YEAR(DATE(YEAR(FY20_Published35[[#This Row],[Contract Bid - Start (5010)]]),MONTH(FY20_Published35[[#This Row],[Contract Bid - Start (5010)]])+(7-1),1)),2)</f>
        <v>FY20</v>
      </c>
      <c r="I54" s="13" t="str">
        <f>"Q"&amp;CHOOSE(MONTH(FY20_Published35[[#This Row],[Contract Bid - Start (5010)]]),3,3,3,4,4,4,1,1,1,2,2,2)</f>
        <v>Q3</v>
      </c>
      <c r="J54" s="56">
        <v>44058</v>
      </c>
      <c r="K54" s="35" t="str">
        <f>"FY"&amp;RIGHT(YEAR(DATE(YEAR(FY20_Published35[[#This Row],[LNTP (6010)]]),MONTH(FY20_Published35[[#This Row],[LNTP (6010)]])+(7-1),1)),2)</f>
        <v>FY21</v>
      </c>
      <c r="L54" s="13" t="str">
        <f>"Q"&amp;CHOOSE(MONTH(FY20_Published35[[#This Row],[LNTP (6010)]]),3,3,3,4,4,4,1,1,1,2,2,2)</f>
        <v>Q1</v>
      </c>
      <c r="M54" s="39" t="s">
        <v>563</v>
      </c>
      <c r="N54" s="36" t="s">
        <v>808</v>
      </c>
      <c r="O54" s="36" t="s">
        <v>567</v>
      </c>
      <c r="P54" s="48" t="s">
        <v>658</v>
      </c>
    </row>
    <row r="55" spans="1:16" x14ac:dyDescent="0.2">
      <c r="A55" s="34" t="s">
        <v>506</v>
      </c>
      <c r="B55" s="28" t="s">
        <v>861</v>
      </c>
      <c r="C55" s="28" t="s">
        <v>263</v>
      </c>
      <c r="D55" s="28" t="s">
        <v>0</v>
      </c>
      <c r="E55" s="43">
        <v>4968399.95737339</v>
      </c>
      <c r="F55" s="43">
        <v>6806399.9566225298</v>
      </c>
      <c r="G55" s="56">
        <v>44158</v>
      </c>
      <c r="H55" s="35" t="str">
        <f>"FY"&amp;RIGHT(YEAR(DATE(YEAR(FY20_Published35[[#This Row],[Contract Bid - Start (5010)]]),MONTH(FY20_Published35[[#This Row],[Contract Bid - Start (5010)]])+(7-1),1)),2)</f>
        <v>FY21</v>
      </c>
      <c r="I55" s="13" t="str">
        <f>"Q"&amp;CHOOSE(MONTH(FY20_Published35[[#This Row],[Contract Bid - Start (5010)]]),3,3,3,4,4,4,1,1,1,2,2,2)</f>
        <v>Q2</v>
      </c>
      <c r="J55" s="56">
        <v>44256</v>
      </c>
      <c r="K55" s="35" t="str">
        <f>"FY"&amp;RIGHT(YEAR(DATE(YEAR(FY20_Published35[[#This Row],[LNTP (6010)]]),MONTH(FY20_Published35[[#This Row],[LNTP (6010)]])+(7-1),1)),2)</f>
        <v>FY21</v>
      </c>
      <c r="L55" s="13" t="str">
        <f>"Q"&amp;CHOOSE(MONTH(FY20_Published35[[#This Row],[LNTP (6010)]]),3,3,3,4,4,4,1,1,1,2,2,2)</f>
        <v>Q3</v>
      </c>
      <c r="M55" s="39" t="s">
        <v>564</v>
      </c>
      <c r="N55" s="36" t="s">
        <v>808</v>
      </c>
      <c r="O55" s="36" t="s">
        <v>567</v>
      </c>
      <c r="P55" s="48" t="s">
        <v>657</v>
      </c>
    </row>
    <row r="56" spans="1:16" x14ac:dyDescent="0.2">
      <c r="A56" s="34" t="s">
        <v>507</v>
      </c>
      <c r="B56" s="28" t="s">
        <v>862</v>
      </c>
      <c r="C56" s="28" t="s">
        <v>264</v>
      </c>
      <c r="D56" s="28" t="s">
        <v>0</v>
      </c>
      <c r="E56" s="43">
        <v>6959099.9761176296</v>
      </c>
      <c r="F56" s="43">
        <v>9201599.9753610305</v>
      </c>
      <c r="G56" s="56">
        <v>44155</v>
      </c>
      <c r="H56" s="35" t="str">
        <f>"FY"&amp;RIGHT(YEAR(DATE(YEAR(FY20_Published35[[#This Row],[Contract Bid - Start (5010)]]),MONTH(FY20_Published35[[#This Row],[Contract Bid - Start (5010)]])+(7-1),1)),2)</f>
        <v>FY21</v>
      </c>
      <c r="I56" s="13" t="str">
        <f>"Q"&amp;CHOOSE(MONTH(FY20_Published35[[#This Row],[Contract Bid - Start (5010)]]),3,3,3,4,4,4,1,1,1,2,2,2)</f>
        <v>Q2</v>
      </c>
      <c r="J56" s="56">
        <v>44316</v>
      </c>
      <c r="K56" s="35" t="str">
        <f>"FY"&amp;RIGHT(YEAR(DATE(YEAR(FY20_Published35[[#This Row],[LNTP (6010)]]),MONTH(FY20_Published35[[#This Row],[LNTP (6010)]])+(7-1),1)),2)</f>
        <v>FY21</v>
      </c>
      <c r="L56" s="13" t="str">
        <f>"Q"&amp;CHOOSE(MONTH(FY20_Published35[[#This Row],[LNTP (6010)]]),3,3,3,4,4,4,1,1,1,2,2,2)</f>
        <v>Q4</v>
      </c>
      <c r="M56" s="39" t="s">
        <v>564</v>
      </c>
      <c r="N56" s="36" t="s">
        <v>808</v>
      </c>
      <c r="O56" s="36" t="s">
        <v>567</v>
      </c>
      <c r="P56" s="48" t="s">
        <v>657</v>
      </c>
    </row>
    <row r="57" spans="1:16" x14ac:dyDescent="0.2">
      <c r="A57" s="14" t="s">
        <v>382</v>
      </c>
      <c r="B57" s="28" t="s">
        <v>863</v>
      </c>
      <c r="C57" s="28" t="s">
        <v>318</v>
      </c>
      <c r="D57" s="28" t="s">
        <v>0</v>
      </c>
      <c r="E57" s="43">
        <v>3578999.9926305101</v>
      </c>
      <c r="F57" s="43">
        <v>6227999.9894861402</v>
      </c>
      <c r="G57" s="56">
        <v>44014</v>
      </c>
      <c r="H57" s="35" t="str">
        <f>"FY"&amp;RIGHT(YEAR(DATE(YEAR(FY20_Published35[[#This Row],[Contract Bid - Start (5010)]]),MONTH(FY20_Published35[[#This Row],[Contract Bid - Start (5010)]])+(7-1),1)),2)</f>
        <v>FY21</v>
      </c>
      <c r="I57" s="13" t="str">
        <f>"Q"&amp;CHOOSE(MONTH(FY20_Published35[[#This Row],[Contract Bid - Start (5010)]]),3,3,3,4,4,4,1,1,1,2,2,2)</f>
        <v>Q1</v>
      </c>
      <c r="J57" s="56">
        <v>44200</v>
      </c>
      <c r="K57" s="35" t="str">
        <f>"FY"&amp;RIGHT(YEAR(DATE(YEAR(FY20_Published35[[#This Row],[LNTP (6010)]]),MONTH(FY20_Published35[[#This Row],[LNTP (6010)]])+(7-1),1)),2)</f>
        <v>FY21</v>
      </c>
      <c r="L57" s="13" t="str">
        <f>"Q"&amp;CHOOSE(MONTH(FY20_Published35[[#This Row],[LNTP (6010)]]),3,3,3,4,4,4,1,1,1,2,2,2)</f>
        <v>Q3</v>
      </c>
      <c r="M57" s="39" t="s">
        <v>563</v>
      </c>
      <c r="N57" s="36" t="s">
        <v>808</v>
      </c>
      <c r="O57" s="36" t="s">
        <v>567</v>
      </c>
      <c r="P57" s="48" t="s">
        <v>591</v>
      </c>
    </row>
    <row r="58" spans="1:16" x14ac:dyDescent="0.2">
      <c r="A58" s="34" t="s">
        <v>410</v>
      </c>
      <c r="B58" s="28" t="s">
        <v>864</v>
      </c>
      <c r="C58" s="28" t="s">
        <v>263</v>
      </c>
      <c r="D58" s="28" t="s">
        <v>0</v>
      </c>
      <c r="E58" s="43">
        <v>776299.99620671605</v>
      </c>
      <c r="F58" s="43">
        <v>1004599.99620672</v>
      </c>
      <c r="G58" s="56">
        <v>44119</v>
      </c>
      <c r="H58" s="35" t="str">
        <f>"FY"&amp;RIGHT(YEAR(DATE(YEAR(FY20_Published35[[#This Row],[Contract Bid - Start (5010)]]),MONTH(FY20_Published35[[#This Row],[Contract Bid - Start (5010)]])+(7-1),1)),2)</f>
        <v>FY21</v>
      </c>
      <c r="I58" s="13" t="str">
        <f>"Q"&amp;CHOOSE(MONTH(FY20_Published35[[#This Row],[Contract Bid - Start (5010)]]),3,3,3,4,4,4,1,1,1,2,2,2)</f>
        <v>Q2</v>
      </c>
      <c r="J58" s="56">
        <v>44301</v>
      </c>
      <c r="K58" s="35" t="str">
        <f>"FY"&amp;RIGHT(YEAR(DATE(YEAR(FY20_Published35[[#This Row],[LNTP (6010)]]),MONTH(FY20_Published35[[#This Row],[LNTP (6010)]])+(7-1),1)),2)</f>
        <v>FY21</v>
      </c>
      <c r="L58" s="13" t="str">
        <f>"Q"&amp;CHOOSE(MONTH(FY20_Published35[[#This Row],[LNTP (6010)]]),3,3,3,4,4,4,1,1,1,2,2,2)</f>
        <v>Q4</v>
      </c>
      <c r="M58" s="39" t="s">
        <v>564</v>
      </c>
      <c r="N58" s="36" t="s">
        <v>808</v>
      </c>
      <c r="O58" s="36" t="s">
        <v>567</v>
      </c>
      <c r="P58" s="48" t="s">
        <v>578</v>
      </c>
    </row>
    <row r="59" spans="1:16" x14ac:dyDescent="0.2">
      <c r="A59" s="34" t="s">
        <v>409</v>
      </c>
      <c r="B59" s="28" t="s">
        <v>865</v>
      </c>
      <c r="C59" s="28" t="s">
        <v>263</v>
      </c>
      <c r="D59" s="28" t="s">
        <v>0</v>
      </c>
      <c r="E59" s="43">
        <v>3136599.9908040599</v>
      </c>
      <c r="F59" s="43">
        <v>4059099.9908040599</v>
      </c>
      <c r="G59" s="56">
        <v>44119</v>
      </c>
      <c r="H59" s="35" t="str">
        <f>"FY"&amp;RIGHT(YEAR(DATE(YEAR(FY20_Published35[[#This Row],[Contract Bid - Start (5010)]]),MONTH(FY20_Published35[[#This Row],[Contract Bid - Start (5010)]])+(7-1),1)),2)</f>
        <v>FY21</v>
      </c>
      <c r="I59" s="13" t="str">
        <f>"Q"&amp;CHOOSE(MONTH(FY20_Published35[[#This Row],[Contract Bid - Start (5010)]]),3,3,3,4,4,4,1,1,1,2,2,2)</f>
        <v>Q2</v>
      </c>
      <c r="J59" s="56">
        <v>44301</v>
      </c>
      <c r="K59" s="35" t="str">
        <f>"FY"&amp;RIGHT(YEAR(DATE(YEAR(FY20_Published35[[#This Row],[LNTP (6010)]]),MONTH(FY20_Published35[[#This Row],[LNTP (6010)]])+(7-1),1)),2)</f>
        <v>FY21</v>
      </c>
      <c r="L59" s="13" t="str">
        <f>"Q"&amp;CHOOSE(MONTH(FY20_Published35[[#This Row],[LNTP (6010)]]),3,3,3,4,4,4,1,1,1,2,2,2)</f>
        <v>Q4</v>
      </c>
      <c r="M59" s="39" t="s">
        <v>564</v>
      </c>
      <c r="N59" s="36" t="s">
        <v>808</v>
      </c>
      <c r="O59" s="36" t="s">
        <v>567</v>
      </c>
      <c r="P59" s="48" t="s">
        <v>578</v>
      </c>
    </row>
    <row r="60" spans="1:16" x14ac:dyDescent="0.2">
      <c r="A60" s="34" t="s">
        <v>403</v>
      </c>
      <c r="B60" s="28" t="s">
        <v>866</v>
      </c>
      <c r="C60" s="28" t="s">
        <v>263</v>
      </c>
      <c r="D60" s="28" t="s">
        <v>0</v>
      </c>
      <c r="E60" s="43">
        <v>3322800</v>
      </c>
      <c r="F60" s="43">
        <v>4300099.9999992903</v>
      </c>
      <c r="G60" s="56">
        <v>44187</v>
      </c>
      <c r="H60" s="35" t="str">
        <f>"FY"&amp;RIGHT(YEAR(DATE(YEAR(FY20_Published35[[#This Row],[Contract Bid - Start (5010)]]),MONTH(FY20_Published35[[#This Row],[Contract Bid - Start (5010)]])+(7-1),1)),2)</f>
        <v>FY21</v>
      </c>
      <c r="I60" s="13" t="str">
        <f>"Q"&amp;CHOOSE(MONTH(FY20_Published35[[#This Row],[Contract Bid - Start (5010)]]),3,3,3,4,4,4,1,1,1,2,2,2)</f>
        <v>Q2</v>
      </c>
      <c r="J60" s="56">
        <v>44369</v>
      </c>
      <c r="K60" s="35" t="str">
        <f>"FY"&amp;RIGHT(YEAR(DATE(YEAR(FY20_Published35[[#This Row],[LNTP (6010)]]),MONTH(FY20_Published35[[#This Row],[LNTP (6010)]])+(7-1),1)),2)</f>
        <v>FY21</v>
      </c>
      <c r="L60" s="13" t="str">
        <f>"Q"&amp;CHOOSE(MONTH(FY20_Published35[[#This Row],[LNTP (6010)]]),3,3,3,4,4,4,1,1,1,2,2,2)</f>
        <v>Q4</v>
      </c>
      <c r="M60" s="39" t="s">
        <v>564</v>
      </c>
      <c r="N60" s="36" t="s">
        <v>808</v>
      </c>
      <c r="O60" s="36" t="s">
        <v>567</v>
      </c>
      <c r="P60" s="48" t="s">
        <v>657</v>
      </c>
    </row>
    <row r="61" spans="1:16" x14ac:dyDescent="0.2">
      <c r="A61" s="34" t="s">
        <v>402</v>
      </c>
      <c r="B61" s="28" t="s">
        <v>867</v>
      </c>
      <c r="C61" s="28" t="s">
        <v>263</v>
      </c>
      <c r="D61" s="28" t="s">
        <v>0</v>
      </c>
      <c r="E61" s="43">
        <v>525900</v>
      </c>
      <c r="F61" s="43">
        <v>652799.99999928998</v>
      </c>
      <c r="G61" s="56">
        <v>44132</v>
      </c>
      <c r="H61" s="35" t="str">
        <f>"FY"&amp;RIGHT(YEAR(DATE(YEAR(FY20_Published35[[#This Row],[Contract Bid - Start (5010)]]),MONTH(FY20_Published35[[#This Row],[Contract Bid - Start (5010)]])+(7-1),1)),2)</f>
        <v>FY21</v>
      </c>
      <c r="I61" s="13" t="str">
        <f>"Q"&amp;CHOOSE(MONTH(FY20_Published35[[#This Row],[Contract Bid - Start (5010)]]),3,3,3,4,4,4,1,1,1,2,2,2)</f>
        <v>Q2</v>
      </c>
      <c r="J61" s="56">
        <v>44344</v>
      </c>
      <c r="K61" s="35" t="str">
        <f>"FY"&amp;RIGHT(YEAR(DATE(YEAR(FY20_Published35[[#This Row],[LNTP (6010)]]),MONTH(FY20_Published35[[#This Row],[LNTP (6010)]])+(7-1),1)),2)</f>
        <v>FY21</v>
      </c>
      <c r="L61" s="13" t="str">
        <f>"Q"&amp;CHOOSE(MONTH(FY20_Published35[[#This Row],[LNTP (6010)]]),3,3,3,4,4,4,1,1,1,2,2,2)</f>
        <v>Q4</v>
      </c>
      <c r="M61" s="39" t="s">
        <v>564</v>
      </c>
      <c r="N61" s="36" t="s">
        <v>808</v>
      </c>
      <c r="O61" s="36" t="s">
        <v>567</v>
      </c>
      <c r="P61" s="48" t="s">
        <v>657</v>
      </c>
    </row>
    <row r="62" spans="1:16" x14ac:dyDescent="0.2">
      <c r="A62" s="31" t="s">
        <v>453</v>
      </c>
      <c r="B62" s="28" t="s">
        <v>868</v>
      </c>
      <c r="C62" s="28" t="s">
        <v>326</v>
      </c>
      <c r="D62" s="28" t="s">
        <v>0</v>
      </c>
      <c r="E62" s="43">
        <v>268212.8</v>
      </c>
      <c r="F62" s="43">
        <v>337202.99999755702</v>
      </c>
      <c r="G62" s="56">
        <v>44089</v>
      </c>
      <c r="H62" s="35" t="str">
        <f>"FY"&amp;RIGHT(YEAR(DATE(YEAR(FY20_Published35[[#This Row],[Contract Bid - Start (5010)]]),MONTH(FY20_Published35[[#This Row],[Contract Bid - Start (5010)]])+(7-1),1)),2)</f>
        <v>FY21</v>
      </c>
      <c r="I62" s="13" t="str">
        <f>"Q"&amp;CHOOSE(MONTH(FY20_Published35[[#This Row],[Contract Bid - Start (5010)]]),3,3,3,4,4,4,1,1,1,2,2,2)</f>
        <v>Q1</v>
      </c>
      <c r="J62" s="56">
        <v>44221</v>
      </c>
      <c r="K62" s="35" t="str">
        <f>"FY"&amp;RIGHT(YEAR(DATE(YEAR(FY20_Published35[[#This Row],[LNTP (6010)]]),MONTH(FY20_Published35[[#This Row],[LNTP (6010)]])+(7-1),1)),2)</f>
        <v>FY21</v>
      </c>
      <c r="L62" s="13" t="str">
        <f>"Q"&amp;CHOOSE(MONTH(FY20_Published35[[#This Row],[LNTP (6010)]]),3,3,3,4,4,4,1,1,1,2,2,2)</f>
        <v>Q3</v>
      </c>
      <c r="M62" s="39" t="s">
        <v>564</v>
      </c>
      <c r="N62" s="36" t="s">
        <v>808</v>
      </c>
      <c r="O62" s="36" t="s">
        <v>567</v>
      </c>
      <c r="P62" s="48" t="s">
        <v>577</v>
      </c>
    </row>
    <row r="63" spans="1:16" x14ac:dyDescent="0.2">
      <c r="A63" s="31" t="s">
        <v>389</v>
      </c>
      <c r="B63" s="28" t="s">
        <v>869</v>
      </c>
      <c r="C63" s="28" t="s">
        <v>326</v>
      </c>
      <c r="D63" s="28" t="s">
        <v>0</v>
      </c>
      <c r="E63" s="43">
        <v>268212.8</v>
      </c>
      <c r="F63" s="43">
        <v>337203</v>
      </c>
      <c r="G63" s="56">
        <v>44089</v>
      </c>
      <c r="H63" s="35" t="str">
        <f>"FY"&amp;RIGHT(YEAR(DATE(YEAR(FY20_Published35[[#This Row],[Contract Bid - Start (5010)]]),MONTH(FY20_Published35[[#This Row],[Contract Bid - Start (5010)]])+(7-1),1)),2)</f>
        <v>FY21</v>
      </c>
      <c r="I63" s="13" t="str">
        <f>"Q"&amp;CHOOSE(MONTH(FY20_Published35[[#This Row],[Contract Bid - Start (5010)]]),3,3,3,4,4,4,1,1,1,2,2,2)</f>
        <v>Q1</v>
      </c>
      <c r="J63" s="56">
        <v>44221</v>
      </c>
      <c r="K63" s="35" t="str">
        <f>"FY"&amp;RIGHT(YEAR(DATE(YEAR(FY20_Published35[[#This Row],[LNTP (6010)]]),MONTH(FY20_Published35[[#This Row],[LNTP (6010)]])+(7-1),1)),2)</f>
        <v>FY21</v>
      </c>
      <c r="L63" s="13" t="str">
        <f>"Q"&amp;CHOOSE(MONTH(FY20_Published35[[#This Row],[LNTP (6010)]]),3,3,3,4,4,4,1,1,1,2,2,2)</f>
        <v>Q3</v>
      </c>
      <c r="M63" s="39" t="s">
        <v>564</v>
      </c>
      <c r="N63" s="36" t="s">
        <v>808</v>
      </c>
      <c r="O63" s="36" t="s">
        <v>567</v>
      </c>
      <c r="P63" s="48" t="s">
        <v>577</v>
      </c>
    </row>
    <row r="64" spans="1:16" x14ac:dyDescent="0.2">
      <c r="A64" s="34" t="s">
        <v>391</v>
      </c>
      <c r="B64" s="28" t="s">
        <v>870</v>
      </c>
      <c r="C64" s="28" t="s">
        <v>326</v>
      </c>
      <c r="D64" s="28" t="s">
        <v>0</v>
      </c>
      <c r="E64" s="43">
        <v>1473215</v>
      </c>
      <c r="F64" s="43">
        <v>1884015.99942058</v>
      </c>
      <c r="G64" s="56">
        <v>44089</v>
      </c>
      <c r="H64" s="35" t="str">
        <f>"FY"&amp;RIGHT(YEAR(DATE(YEAR(FY20_Published35[[#This Row],[Contract Bid - Start (5010)]]),MONTH(FY20_Published35[[#This Row],[Contract Bid - Start (5010)]])+(7-1),1)),2)</f>
        <v>FY21</v>
      </c>
      <c r="I64" s="13" t="str">
        <f>"Q"&amp;CHOOSE(MONTH(FY20_Published35[[#This Row],[Contract Bid - Start (5010)]]),3,3,3,4,4,4,1,1,1,2,2,2)</f>
        <v>Q1</v>
      </c>
      <c r="J64" s="56">
        <v>44221</v>
      </c>
      <c r="K64" s="35" t="str">
        <f>"FY"&amp;RIGHT(YEAR(DATE(YEAR(FY20_Published35[[#This Row],[LNTP (6010)]]),MONTH(FY20_Published35[[#This Row],[LNTP (6010)]])+(7-1),1)),2)</f>
        <v>FY21</v>
      </c>
      <c r="L64" s="13" t="str">
        <f>"Q"&amp;CHOOSE(MONTH(FY20_Published35[[#This Row],[LNTP (6010)]]),3,3,3,4,4,4,1,1,1,2,2,2)</f>
        <v>Q3</v>
      </c>
      <c r="M64" s="39" t="s">
        <v>564</v>
      </c>
      <c r="N64" s="36" t="s">
        <v>808</v>
      </c>
      <c r="O64" s="36" t="s">
        <v>567</v>
      </c>
      <c r="P64" s="48" t="s">
        <v>577</v>
      </c>
    </row>
    <row r="65" spans="1:16" x14ac:dyDescent="0.2">
      <c r="A65" s="31" t="s">
        <v>287</v>
      </c>
      <c r="B65" s="28" t="s">
        <v>871</v>
      </c>
      <c r="C65" s="28" t="s">
        <v>326</v>
      </c>
      <c r="D65" s="28" t="s">
        <v>0</v>
      </c>
      <c r="E65" s="43">
        <v>124122.35</v>
      </c>
      <c r="F65" s="43">
        <v>154689</v>
      </c>
      <c r="G65" s="56">
        <v>44089</v>
      </c>
      <c r="H65" s="35" t="str">
        <f>"FY"&amp;RIGHT(YEAR(DATE(YEAR(FY20_Published35[[#This Row],[Contract Bid - Start (5010)]]),MONTH(FY20_Published35[[#This Row],[Contract Bid - Start (5010)]])+(7-1),1)),2)</f>
        <v>FY21</v>
      </c>
      <c r="I65" s="13" t="str">
        <f>"Q"&amp;CHOOSE(MONTH(FY20_Published35[[#This Row],[Contract Bid - Start (5010)]]),3,3,3,4,4,4,1,1,1,2,2,2)</f>
        <v>Q1</v>
      </c>
      <c r="J65" s="56">
        <v>44221</v>
      </c>
      <c r="K65" s="35" t="str">
        <f>"FY"&amp;RIGHT(YEAR(DATE(YEAR(FY20_Published35[[#This Row],[LNTP (6010)]]),MONTH(FY20_Published35[[#This Row],[LNTP (6010)]])+(7-1),1)),2)</f>
        <v>FY21</v>
      </c>
      <c r="L65" s="13" t="str">
        <f>"Q"&amp;CHOOSE(MONTH(FY20_Published35[[#This Row],[LNTP (6010)]]),3,3,3,4,4,4,1,1,1,2,2,2)</f>
        <v>Q3</v>
      </c>
      <c r="M65" s="39" t="s">
        <v>564</v>
      </c>
      <c r="N65" s="36" t="s">
        <v>808</v>
      </c>
      <c r="O65" s="36" t="s">
        <v>567</v>
      </c>
      <c r="P65" s="48" t="s">
        <v>577</v>
      </c>
    </row>
    <row r="66" spans="1:16" x14ac:dyDescent="0.2">
      <c r="A66" s="31" t="s">
        <v>398</v>
      </c>
      <c r="B66" s="28" t="s">
        <v>872</v>
      </c>
      <c r="C66" s="28" t="s">
        <v>326</v>
      </c>
      <c r="D66" s="28" t="s">
        <v>0</v>
      </c>
      <c r="E66" s="43">
        <v>286745</v>
      </c>
      <c r="F66" s="43">
        <v>366701.99988722202</v>
      </c>
      <c r="G66" s="56">
        <v>44089</v>
      </c>
      <c r="H66" s="35" t="str">
        <f>"FY"&amp;RIGHT(YEAR(DATE(YEAR(FY20_Published35[[#This Row],[Contract Bid - Start (5010)]]),MONTH(FY20_Published35[[#This Row],[Contract Bid - Start (5010)]])+(7-1),1)),2)</f>
        <v>FY21</v>
      </c>
      <c r="I66" s="13" t="str">
        <f>"Q"&amp;CHOOSE(MONTH(FY20_Published35[[#This Row],[Contract Bid - Start (5010)]]),3,3,3,4,4,4,1,1,1,2,2,2)</f>
        <v>Q1</v>
      </c>
      <c r="J66" s="56">
        <v>44221</v>
      </c>
      <c r="K66" s="35" t="str">
        <f>"FY"&amp;RIGHT(YEAR(DATE(YEAR(FY20_Published35[[#This Row],[LNTP (6010)]]),MONTH(FY20_Published35[[#This Row],[LNTP (6010)]])+(7-1),1)),2)</f>
        <v>FY21</v>
      </c>
      <c r="L66" s="13" t="str">
        <f>"Q"&amp;CHOOSE(MONTH(FY20_Published35[[#This Row],[LNTP (6010)]]),3,3,3,4,4,4,1,1,1,2,2,2)</f>
        <v>Q3</v>
      </c>
      <c r="M66" s="39" t="s">
        <v>564</v>
      </c>
      <c r="N66" s="36" t="s">
        <v>808</v>
      </c>
      <c r="O66" s="36" t="s">
        <v>567</v>
      </c>
      <c r="P66" s="48" t="s">
        <v>577</v>
      </c>
    </row>
    <row r="67" spans="1:16" x14ac:dyDescent="0.2">
      <c r="A67" s="34" t="s">
        <v>439</v>
      </c>
      <c r="B67" s="28" t="s">
        <v>873</v>
      </c>
      <c r="C67" s="28" t="s">
        <v>326</v>
      </c>
      <c r="D67" s="28" t="s">
        <v>0</v>
      </c>
      <c r="E67" s="43">
        <v>109924</v>
      </c>
      <c r="F67" s="43">
        <v>140574.999956769</v>
      </c>
      <c r="G67" s="56">
        <v>44089</v>
      </c>
      <c r="H67" s="35" t="str">
        <f>"FY"&amp;RIGHT(YEAR(DATE(YEAR(FY20_Published35[[#This Row],[Contract Bid - Start (5010)]]),MONTH(FY20_Published35[[#This Row],[Contract Bid - Start (5010)]])+(7-1),1)),2)</f>
        <v>FY21</v>
      </c>
      <c r="I67" s="13" t="str">
        <f>"Q"&amp;CHOOSE(MONTH(FY20_Published35[[#This Row],[Contract Bid - Start (5010)]]),3,3,3,4,4,4,1,1,1,2,2,2)</f>
        <v>Q1</v>
      </c>
      <c r="J67" s="56">
        <v>44221</v>
      </c>
      <c r="K67" s="35" t="str">
        <f>"FY"&amp;RIGHT(YEAR(DATE(YEAR(FY20_Published35[[#This Row],[LNTP (6010)]]),MONTH(FY20_Published35[[#This Row],[LNTP (6010)]])+(7-1),1)),2)</f>
        <v>FY21</v>
      </c>
      <c r="L67" s="13" t="str">
        <f>"Q"&amp;CHOOSE(MONTH(FY20_Published35[[#This Row],[LNTP (6010)]]),3,3,3,4,4,4,1,1,1,2,2,2)</f>
        <v>Q3</v>
      </c>
      <c r="M67" s="39" t="s">
        <v>564</v>
      </c>
      <c r="N67" s="36" t="s">
        <v>808</v>
      </c>
      <c r="O67" s="36" t="s">
        <v>567</v>
      </c>
      <c r="P67" s="48" t="s">
        <v>577</v>
      </c>
    </row>
    <row r="68" spans="1:16" x14ac:dyDescent="0.2">
      <c r="A68" s="34" t="s">
        <v>395</v>
      </c>
      <c r="B68" s="28" t="s">
        <v>874</v>
      </c>
      <c r="C68" s="28" t="s">
        <v>326</v>
      </c>
      <c r="D68" s="28" t="s">
        <v>0</v>
      </c>
      <c r="E68" s="43">
        <v>88173</v>
      </c>
      <c r="F68" s="43">
        <v>112760.99996532001</v>
      </c>
      <c r="G68" s="56">
        <v>44089</v>
      </c>
      <c r="H68" s="35" t="str">
        <f>"FY"&amp;RIGHT(YEAR(DATE(YEAR(FY20_Published35[[#This Row],[Contract Bid - Start (5010)]]),MONTH(FY20_Published35[[#This Row],[Contract Bid - Start (5010)]])+(7-1),1)),2)</f>
        <v>FY21</v>
      </c>
      <c r="I68" s="13" t="str">
        <f>"Q"&amp;CHOOSE(MONTH(FY20_Published35[[#This Row],[Contract Bid - Start (5010)]]),3,3,3,4,4,4,1,1,1,2,2,2)</f>
        <v>Q1</v>
      </c>
      <c r="J68" s="56">
        <v>44221</v>
      </c>
      <c r="K68" s="35" t="str">
        <f>"FY"&amp;RIGHT(YEAR(DATE(YEAR(FY20_Published35[[#This Row],[LNTP (6010)]]),MONTH(FY20_Published35[[#This Row],[LNTP (6010)]])+(7-1),1)),2)</f>
        <v>FY21</v>
      </c>
      <c r="L68" s="13" t="str">
        <f>"Q"&amp;CHOOSE(MONTH(FY20_Published35[[#This Row],[LNTP (6010)]]),3,3,3,4,4,4,1,1,1,2,2,2)</f>
        <v>Q3</v>
      </c>
      <c r="M68" s="39" t="s">
        <v>564</v>
      </c>
      <c r="N68" s="36" t="s">
        <v>808</v>
      </c>
      <c r="O68" s="36" t="s">
        <v>567</v>
      </c>
      <c r="P68" s="48" t="s">
        <v>577</v>
      </c>
    </row>
    <row r="69" spans="1:16" x14ac:dyDescent="0.2">
      <c r="A69" s="31" t="s">
        <v>472</v>
      </c>
      <c r="B69" s="28" t="s">
        <v>875</v>
      </c>
      <c r="C69" s="28" t="s">
        <v>326</v>
      </c>
      <c r="D69" s="28" t="s">
        <v>0</v>
      </c>
      <c r="E69" s="43">
        <v>208247</v>
      </c>
      <c r="F69" s="43">
        <v>266316.99991809402</v>
      </c>
      <c r="G69" s="56">
        <v>44089</v>
      </c>
      <c r="H69" s="35" t="str">
        <f>"FY"&amp;RIGHT(YEAR(DATE(YEAR(FY20_Published35[[#This Row],[Contract Bid - Start (5010)]]),MONTH(FY20_Published35[[#This Row],[Contract Bid - Start (5010)]])+(7-1),1)),2)</f>
        <v>FY21</v>
      </c>
      <c r="I69" s="13" t="str">
        <f>"Q"&amp;CHOOSE(MONTH(FY20_Published35[[#This Row],[Contract Bid - Start (5010)]]),3,3,3,4,4,4,1,1,1,2,2,2)</f>
        <v>Q1</v>
      </c>
      <c r="J69" s="56">
        <v>44221</v>
      </c>
      <c r="K69" s="35" t="str">
        <f>"FY"&amp;RIGHT(YEAR(DATE(YEAR(FY20_Published35[[#This Row],[LNTP (6010)]]),MONTH(FY20_Published35[[#This Row],[LNTP (6010)]])+(7-1),1)),2)</f>
        <v>FY21</v>
      </c>
      <c r="L69" s="13" t="str">
        <f>"Q"&amp;CHOOSE(MONTH(FY20_Published35[[#This Row],[LNTP (6010)]]),3,3,3,4,4,4,1,1,1,2,2,2)</f>
        <v>Q3</v>
      </c>
      <c r="M69" s="39" t="s">
        <v>564</v>
      </c>
      <c r="N69" s="36" t="s">
        <v>808</v>
      </c>
      <c r="O69" s="36" t="s">
        <v>567</v>
      </c>
      <c r="P69" s="48" t="s">
        <v>577</v>
      </c>
    </row>
    <row r="70" spans="1:16" x14ac:dyDescent="0.2">
      <c r="A70" s="34" t="s">
        <v>437</v>
      </c>
      <c r="B70" s="28" t="s">
        <v>876</v>
      </c>
      <c r="C70" s="28" t="s">
        <v>326</v>
      </c>
      <c r="D70" s="28" t="s">
        <v>0</v>
      </c>
      <c r="E70" s="43">
        <v>817563</v>
      </c>
      <c r="F70" s="43">
        <v>1087358</v>
      </c>
      <c r="G70" s="56">
        <v>44089</v>
      </c>
      <c r="H70" s="35" t="str">
        <f>"FY"&amp;RIGHT(YEAR(DATE(YEAR(FY20_Published35[[#This Row],[Contract Bid - Start (5010)]]),MONTH(FY20_Published35[[#This Row],[Contract Bid - Start (5010)]])+(7-1),1)),2)</f>
        <v>FY21</v>
      </c>
      <c r="I70" s="13" t="str">
        <f>"Q"&amp;CHOOSE(MONTH(FY20_Published35[[#This Row],[Contract Bid - Start (5010)]]),3,3,3,4,4,4,1,1,1,2,2,2)</f>
        <v>Q1</v>
      </c>
      <c r="J70" s="56">
        <v>44221</v>
      </c>
      <c r="K70" s="35" t="str">
        <f>"FY"&amp;RIGHT(YEAR(DATE(YEAR(FY20_Published35[[#This Row],[LNTP (6010)]]),MONTH(FY20_Published35[[#This Row],[LNTP (6010)]])+(7-1),1)),2)</f>
        <v>FY21</v>
      </c>
      <c r="L70" s="13" t="str">
        <f>"Q"&amp;CHOOSE(MONTH(FY20_Published35[[#This Row],[LNTP (6010)]]),3,3,3,4,4,4,1,1,1,2,2,2)</f>
        <v>Q3</v>
      </c>
      <c r="M70" s="39" t="e">
        <v>#N/A</v>
      </c>
      <c r="N70" s="36" t="s">
        <v>808</v>
      </c>
      <c r="O70" s="36" t="s">
        <v>567</v>
      </c>
      <c r="P70" s="48" t="s">
        <v>577</v>
      </c>
    </row>
    <row r="71" spans="1:16" x14ac:dyDescent="0.2">
      <c r="A71" s="34" t="s">
        <v>400</v>
      </c>
      <c r="B71" s="28" t="s">
        <v>877</v>
      </c>
      <c r="C71" s="28" t="s">
        <v>266</v>
      </c>
      <c r="D71" s="28" t="s">
        <v>0</v>
      </c>
      <c r="E71" s="43">
        <v>394900</v>
      </c>
      <c r="F71" s="43">
        <v>694099.99982843804</v>
      </c>
      <c r="G71" s="56">
        <v>44060</v>
      </c>
      <c r="H71" s="35" t="str">
        <f>"FY"&amp;RIGHT(YEAR(DATE(YEAR(FY20_Published35[[#This Row],[Contract Bid - Start (5010)]]),MONTH(FY20_Published35[[#This Row],[Contract Bid - Start (5010)]])+(7-1),1)),2)</f>
        <v>FY21</v>
      </c>
      <c r="I71" s="13" t="str">
        <f>"Q"&amp;CHOOSE(MONTH(FY20_Published35[[#This Row],[Contract Bid - Start (5010)]]),3,3,3,4,4,4,1,1,1,2,2,2)</f>
        <v>Q1</v>
      </c>
      <c r="J71" s="56">
        <v>44253</v>
      </c>
      <c r="K71" s="35" t="str">
        <f>"FY"&amp;RIGHT(YEAR(DATE(YEAR(FY20_Published35[[#This Row],[LNTP (6010)]]),MONTH(FY20_Published35[[#This Row],[LNTP (6010)]])+(7-1),1)),2)</f>
        <v>FY21</v>
      </c>
      <c r="L71" s="13" t="str">
        <f>"Q"&amp;CHOOSE(MONTH(FY20_Published35[[#This Row],[LNTP (6010)]]),3,3,3,4,4,4,1,1,1,2,2,2)</f>
        <v>Q3</v>
      </c>
      <c r="M71" s="39" t="s">
        <v>564</v>
      </c>
      <c r="N71" s="36" t="s">
        <v>808</v>
      </c>
      <c r="O71" s="36" t="s">
        <v>567</v>
      </c>
      <c r="P71" s="48" t="s">
        <v>600</v>
      </c>
    </row>
    <row r="72" spans="1:16" x14ac:dyDescent="0.2">
      <c r="A72" s="34" t="s">
        <v>419</v>
      </c>
      <c r="B72" s="28" t="s">
        <v>878</v>
      </c>
      <c r="C72" s="28" t="s">
        <v>262</v>
      </c>
      <c r="D72" s="28" t="s">
        <v>0</v>
      </c>
      <c r="E72" s="43">
        <v>525260.99997001805</v>
      </c>
      <c r="F72" s="43">
        <v>926799.99981146003</v>
      </c>
      <c r="G72" s="56">
        <v>44106</v>
      </c>
      <c r="H72" s="35" t="str">
        <f>"FY"&amp;RIGHT(YEAR(DATE(YEAR(FY20_Published35[[#This Row],[Contract Bid - Start (5010)]]),MONTH(FY20_Published35[[#This Row],[Contract Bid - Start (5010)]])+(7-1),1)),2)</f>
        <v>FY21</v>
      </c>
      <c r="I72" s="13" t="str">
        <f>"Q"&amp;CHOOSE(MONTH(FY20_Published35[[#This Row],[Contract Bid - Start (5010)]]),3,3,3,4,4,4,1,1,1,2,2,2)</f>
        <v>Q2</v>
      </c>
      <c r="J72" s="56">
        <v>44319</v>
      </c>
      <c r="K72" s="35" t="str">
        <f>"FY"&amp;RIGHT(YEAR(DATE(YEAR(FY20_Published35[[#This Row],[LNTP (6010)]]),MONTH(FY20_Published35[[#This Row],[LNTP (6010)]])+(7-1),1)),2)</f>
        <v>FY21</v>
      </c>
      <c r="L72" s="13" t="str">
        <f>"Q"&amp;CHOOSE(MONTH(FY20_Published35[[#This Row],[LNTP (6010)]]),3,3,3,4,4,4,1,1,1,2,2,2)</f>
        <v>Q4</v>
      </c>
      <c r="M72" s="39" t="s">
        <v>564</v>
      </c>
      <c r="N72" s="36" t="s">
        <v>808</v>
      </c>
      <c r="O72" s="36" t="s">
        <v>567</v>
      </c>
      <c r="P72" s="48" t="s">
        <v>600</v>
      </c>
    </row>
    <row r="73" spans="1:16" x14ac:dyDescent="0.2">
      <c r="A73" s="34" t="s">
        <v>528</v>
      </c>
      <c r="B73" s="28" t="s">
        <v>879</v>
      </c>
      <c r="C73" s="28" t="s">
        <v>264</v>
      </c>
      <c r="D73" s="28" t="s">
        <v>0</v>
      </c>
      <c r="E73" s="43">
        <v>814100</v>
      </c>
      <c r="F73" s="43">
        <v>1194099.9997284999</v>
      </c>
      <c r="G73" s="56">
        <v>44136</v>
      </c>
      <c r="H73" s="35" t="str">
        <f>"FY"&amp;RIGHT(YEAR(DATE(YEAR(FY20_Published35[[#This Row],[Contract Bid - Start (5010)]]),MONTH(FY20_Published35[[#This Row],[Contract Bid - Start (5010)]])+(7-1),1)),2)</f>
        <v>FY21</v>
      </c>
      <c r="I73" s="13" t="str">
        <f>"Q"&amp;CHOOSE(MONTH(FY20_Published35[[#This Row],[Contract Bid - Start (5010)]]),3,3,3,4,4,4,1,1,1,2,2,2)</f>
        <v>Q2</v>
      </c>
      <c r="J73" s="56">
        <v>44319</v>
      </c>
      <c r="K73" s="35" t="str">
        <f>"FY"&amp;RIGHT(YEAR(DATE(YEAR(FY20_Published35[[#This Row],[LNTP (6010)]]),MONTH(FY20_Published35[[#This Row],[LNTP (6010)]])+(7-1),1)),2)</f>
        <v>FY21</v>
      </c>
      <c r="L73" s="13" t="str">
        <f>"Q"&amp;CHOOSE(MONTH(FY20_Published35[[#This Row],[LNTP (6010)]]),3,3,3,4,4,4,1,1,1,2,2,2)</f>
        <v>Q4</v>
      </c>
      <c r="M73" s="39" t="s">
        <v>564</v>
      </c>
      <c r="N73" s="36" t="s">
        <v>808</v>
      </c>
      <c r="O73" s="36" t="s">
        <v>567</v>
      </c>
      <c r="P73" s="48" t="s">
        <v>578</v>
      </c>
    </row>
    <row r="74" spans="1:16" x14ac:dyDescent="0.2">
      <c r="A74" s="34" t="s">
        <v>458</v>
      </c>
      <c r="B74" s="28" t="s">
        <v>880</v>
      </c>
      <c r="C74" s="28" t="s">
        <v>264</v>
      </c>
      <c r="D74" s="28" t="s">
        <v>0</v>
      </c>
      <c r="E74" s="43">
        <v>2194500</v>
      </c>
      <c r="F74" s="43">
        <v>2927199.9997891602</v>
      </c>
      <c r="G74" s="56">
        <v>44238</v>
      </c>
      <c r="H74" s="35" t="str">
        <f>"FY"&amp;RIGHT(YEAR(DATE(YEAR(FY20_Published35[[#This Row],[Contract Bid - Start (5010)]]),MONTH(FY20_Published35[[#This Row],[Contract Bid - Start (5010)]])+(7-1),1)),2)</f>
        <v>FY21</v>
      </c>
      <c r="I74" s="13" t="str">
        <f>"Q"&amp;CHOOSE(MONTH(FY20_Published35[[#This Row],[Contract Bid - Start (5010)]]),3,3,3,4,4,4,1,1,1,2,2,2)</f>
        <v>Q3</v>
      </c>
      <c r="J74" s="56">
        <v>44372</v>
      </c>
      <c r="K74" s="35" t="str">
        <f>"FY"&amp;RIGHT(YEAR(DATE(YEAR(FY20_Published35[[#This Row],[LNTP (6010)]]),MONTH(FY20_Published35[[#This Row],[LNTP (6010)]])+(7-1),1)),2)</f>
        <v>FY21</v>
      </c>
      <c r="L74" s="13" t="str">
        <f>"Q"&amp;CHOOSE(MONTH(FY20_Published35[[#This Row],[LNTP (6010)]]),3,3,3,4,4,4,1,1,1,2,2,2)</f>
        <v>Q4</v>
      </c>
      <c r="M74" s="39" t="s">
        <v>564</v>
      </c>
      <c r="N74" s="36" t="s">
        <v>808</v>
      </c>
      <c r="O74" s="36" t="s">
        <v>567</v>
      </c>
      <c r="P74" s="48" t="s">
        <v>578</v>
      </c>
    </row>
    <row r="75" spans="1:16" x14ac:dyDescent="0.2">
      <c r="A75" s="34" t="s">
        <v>451</v>
      </c>
      <c r="B75" s="28" t="s">
        <v>881</v>
      </c>
      <c r="C75" s="28" t="s">
        <v>263</v>
      </c>
      <c r="D75" s="28" t="s">
        <v>0</v>
      </c>
      <c r="E75" s="43">
        <v>4017500</v>
      </c>
      <c r="F75" s="43">
        <v>5327699.9996372098</v>
      </c>
      <c r="G75" s="56">
        <v>44238</v>
      </c>
      <c r="H75" s="35" t="str">
        <f>"FY"&amp;RIGHT(YEAR(DATE(YEAR(FY20_Published35[[#This Row],[Contract Bid - Start (5010)]]),MONTH(FY20_Published35[[#This Row],[Contract Bid - Start (5010)]])+(7-1),1)),2)</f>
        <v>FY21</v>
      </c>
      <c r="I75" s="13" t="str">
        <f>"Q"&amp;CHOOSE(MONTH(FY20_Published35[[#This Row],[Contract Bid - Start (5010)]]),3,3,3,4,4,4,1,1,1,2,2,2)</f>
        <v>Q3</v>
      </c>
      <c r="J75" s="56">
        <v>44372</v>
      </c>
      <c r="K75" s="35" t="str">
        <f>"FY"&amp;RIGHT(YEAR(DATE(YEAR(FY20_Published35[[#This Row],[LNTP (6010)]]),MONTH(FY20_Published35[[#This Row],[LNTP (6010)]])+(7-1),1)),2)</f>
        <v>FY21</v>
      </c>
      <c r="L75" s="13" t="str">
        <f>"Q"&amp;CHOOSE(MONTH(FY20_Published35[[#This Row],[LNTP (6010)]]),3,3,3,4,4,4,1,1,1,2,2,2)</f>
        <v>Q4</v>
      </c>
      <c r="M75" s="39" t="s">
        <v>564</v>
      </c>
      <c r="N75" s="36" t="s">
        <v>808</v>
      </c>
      <c r="O75" s="36" t="s">
        <v>567</v>
      </c>
      <c r="P75" s="48" t="s">
        <v>578</v>
      </c>
    </row>
    <row r="76" spans="1:16" x14ac:dyDescent="0.2">
      <c r="A76" s="34" t="s">
        <v>335</v>
      </c>
      <c r="B76" s="28" t="s">
        <v>882</v>
      </c>
      <c r="C76" s="28" t="s">
        <v>263</v>
      </c>
      <c r="D76" s="28" t="s">
        <v>0</v>
      </c>
      <c r="E76" s="43">
        <v>6561800</v>
      </c>
      <c r="F76" s="43">
        <v>7841499.9999996396</v>
      </c>
      <c r="G76" s="56">
        <v>43955</v>
      </c>
      <c r="H76" s="35" t="str">
        <f>"FY"&amp;RIGHT(YEAR(DATE(YEAR(FY20_Published35[[#This Row],[Contract Bid - Start (5010)]]),MONTH(FY20_Published35[[#This Row],[Contract Bid - Start (5010)]])+(7-1),1)),2)</f>
        <v>FY20</v>
      </c>
      <c r="I76" s="13" t="str">
        <f>"Q"&amp;CHOOSE(MONTH(FY20_Published35[[#This Row],[Contract Bid - Start (5010)]]),3,3,3,4,4,4,1,1,1,2,2,2)</f>
        <v>Q4</v>
      </c>
      <c r="J76" s="56">
        <v>44134</v>
      </c>
      <c r="K76" s="35" t="str">
        <f>"FY"&amp;RIGHT(YEAR(DATE(YEAR(FY20_Published35[[#This Row],[LNTP (6010)]]),MONTH(FY20_Published35[[#This Row],[LNTP (6010)]])+(7-1),1)),2)</f>
        <v>FY21</v>
      </c>
      <c r="L76" s="13" t="str">
        <f>"Q"&amp;CHOOSE(MONTH(FY20_Published35[[#This Row],[LNTP (6010)]]),3,3,3,4,4,4,1,1,1,2,2,2)</f>
        <v>Q2</v>
      </c>
      <c r="M76" s="39" t="s">
        <v>564</v>
      </c>
      <c r="N76" s="36" t="s">
        <v>808</v>
      </c>
      <c r="O76" s="36" t="s">
        <v>567</v>
      </c>
      <c r="P76" s="48" t="s">
        <v>578</v>
      </c>
    </row>
    <row r="77" spans="1:16" x14ac:dyDescent="0.2">
      <c r="A77" s="34" t="s">
        <v>421</v>
      </c>
      <c r="B77" s="28" t="s">
        <v>883</v>
      </c>
      <c r="C77" s="28" t="s">
        <v>318</v>
      </c>
      <c r="D77" s="28" t="s">
        <v>0</v>
      </c>
      <c r="E77" s="43">
        <v>1059999.9970079099</v>
      </c>
      <c r="F77" s="43">
        <v>1953999.9961904101</v>
      </c>
      <c r="G77" s="56">
        <v>44004</v>
      </c>
      <c r="H77" s="35" t="str">
        <f>"FY"&amp;RIGHT(YEAR(DATE(YEAR(FY20_Published35[[#This Row],[Contract Bid - Start (5010)]]),MONTH(FY20_Published35[[#This Row],[Contract Bid - Start (5010)]])+(7-1),1)),2)</f>
        <v>FY20</v>
      </c>
      <c r="I77" s="13" t="str">
        <f>"Q"&amp;CHOOSE(MONTH(FY20_Published35[[#This Row],[Contract Bid - Start (5010)]]),3,3,3,4,4,4,1,1,1,2,2,2)</f>
        <v>Q4</v>
      </c>
      <c r="J77" s="56">
        <v>44096</v>
      </c>
      <c r="K77" s="35" t="str">
        <f>"FY"&amp;RIGHT(YEAR(DATE(YEAR(FY20_Published35[[#This Row],[LNTP (6010)]]),MONTH(FY20_Published35[[#This Row],[LNTP (6010)]])+(7-1),1)),2)</f>
        <v>FY21</v>
      </c>
      <c r="L77" s="13" t="str">
        <f>"Q"&amp;CHOOSE(MONTH(FY20_Published35[[#This Row],[LNTP (6010)]]),3,3,3,4,4,4,1,1,1,2,2,2)</f>
        <v>Q1</v>
      </c>
      <c r="M77" s="39" t="s">
        <v>563</v>
      </c>
      <c r="N77" s="36" t="s">
        <v>808</v>
      </c>
      <c r="O77" s="36" t="s">
        <v>567</v>
      </c>
      <c r="P77" s="48" t="s">
        <v>592</v>
      </c>
    </row>
    <row r="78" spans="1:16" x14ac:dyDescent="0.2">
      <c r="A78" s="34" t="s">
        <v>532</v>
      </c>
      <c r="B78" s="28" t="s">
        <v>884</v>
      </c>
      <c r="C78" s="28" t="s">
        <v>318</v>
      </c>
      <c r="D78" s="28" t="s">
        <v>0</v>
      </c>
      <c r="E78" s="43">
        <v>443999.99874670902</v>
      </c>
      <c r="F78" s="43">
        <v>868999.99832120899</v>
      </c>
      <c r="G78" s="56">
        <v>44004</v>
      </c>
      <c r="H78" s="35" t="str">
        <f>"FY"&amp;RIGHT(YEAR(DATE(YEAR(FY20_Published35[[#This Row],[Contract Bid - Start (5010)]]),MONTH(FY20_Published35[[#This Row],[Contract Bid - Start (5010)]])+(7-1),1)),2)</f>
        <v>FY20</v>
      </c>
      <c r="I78" s="13" t="str">
        <f>"Q"&amp;CHOOSE(MONTH(FY20_Published35[[#This Row],[Contract Bid - Start (5010)]]),3,3,3,4,4,4,1,1,1,2,2,2)</f>
        <v>Q4</v>
      </c>
      <c r="J78" s="56">
        <v>44096</v>
      </c>
      <c r="K78" s="35" t="str">
        <f>"FY"&amp;RIGHT(YEAR(DATE(YEAR(FY20_Published35[[#This Row],[LNTP (6010)]]),MONTH(FY20_Published35[[#This Row],[LNTP (6010)]])+(7-1),1)),2)</f>
        <v>FY21</v>
      </c>
      <c r="L78" s="13" t="str">
        <f>"Q"&amp;CHOOSE(MONTH(FY20_Published35[[#This Row],[LNTP (6010)]]),3,3,3,4,4,4,1,1,1,2,2,2)</f>
        <v>Q1</v>
      </c>
      <c r="M78" s="39" t="s">
        <v>563</v>
      </c>
      <c r="N78" s="36" t="s">
        <v>808</v>
      </c>
      <c r="O78" s="36" t="s">
        <v>567</v>
      </c>
      <c r="P78" s="48" t="s">
        <v>592</v>
      </c>
    </row>
    <row r="79" spans="1:16" x14ac:dyDescent="0.2">
      <c r="A79" s="34" t="s">
        <v>533</v>
      </c>
      <c r="B79" s="28" t="s">
        <v>885</v>
      </c>
      <c r="C79" s="28" t="s">
        <v>318</v>
      </c>
      <c r="D79" s="28" t="s">
        <v>0</v>
      </c>
      <c r="E79" s="43">
        <v>1269009.99698255</v>
      </c>
      <c r="F79" s="43">
        <v>1779999.99698255</v>
      </c>
      <c r="G79" s="56">
        <v>44004</v>
      </c>
      <c r="H79" s="35" t="str">
        <f>"FY"&amp;RIGHT(YEAR(DATE(YEAR(FY20_Published35[[#This Row],[Contract Bid - Start (5010)]]),MONTH(FY20_Published35[[#This Row],[Contract Bid - Start (5010)]])+(7-1),1)),2)</f>
        <v>FY20</v>
      </c>
      <c r="I79" s="13" t="str">
        <f>"Q"&amp;CHOOSE(MONTH(FY20_Published35[[#This Row],[Contract Bid - Start (5010)]]),3,3,3,4,4,4,1,1,1,2,2,2)</f>
        <v>Q4</v>
      </c>
      <c r="J79" s="56">
        <v>44096</v>
      </c>
      <c r="K79" s="35" t="str">
        <f>"FY"&amp;RIGHT(YEAR(DATE(YEAR(FY20_Published35[[#This Row],[LNTP (6010)]]),MONTH(FY20_Published35[[#This Row],[LNTP (6010)]])+(7-1),1)),2)</f>
        <v>FY21</v>
      </c>
      <c r="L79" s="13" t="str">
        <f>"Q"&amp;CHOOSE(MONTH(FY20_Published35[[#This Row],[LNTP (6010)]]),3,3,3,4,4,4,1,1,1,2,2,2)</f>
        <v>Q1</v>
      </c>
      <c r="M79" s="39" t="s">
        <v>563</v>
      </c>
      <c r="N79" s="36" t="s">
        <v>808</v>
      </c>
      <c r="O79" s="36" t="s">
        <v>567</v>
      </c>
      <c r="P79" s="48" t="s">
        <v>592</v>
      </c>
    </row>
    <row r="80" spans="1:16" x14ac:dyDescent="0.2">
      <c r="A80" s="34" t="s">
        <v>531</v>
      </c>
      <c r="B80" s="28" t="s">
        <v>886</v>
      </c>
      <c r="C80" s="28" t="s">
        <v>318</v>
      </c>
      <c r="D80" s="28" t="s">
        <v>0</v>
      </c>
      <c r="E80" s="43">
        <v>1032299.9970861</v>
      </c>
      <c r="F80" s="43">
        <v>1962999.9961028099</v>
      </c>
      <c r="G80" s="56">
        <v>44004</v>
      </c>
      <c r="H80" s="35" t="str">
        <f>"FY"&amp;RIGHT(YEAR(DATE(YEAR(FY20_Published35[[#This Row],[Contract Bid - Start (5010)]]),MONTH(FY20_Published35[[#This Row],[Contract Bid - Start (5010)]])+(7-1),1)),2)</f>
        <v>FY20</v>
      </c>
      <c r="I80" s="13" t="str">
        <f>"Q"&amp;CHOOSE(MONTH(FY20_Published35[[#This Row],[Contract Bid - Start (5010)]]),3,3,3,4,4,4,1,1,1,2,2,2)</f>
        <v>Q4</v>
      </c>
      <c r="J80" s="56">
        <v>44096</v>
      </c>
      <c r="K80" s="35" t="str">
        <f>"FY"&amp;RIGHT(YEAR(DATE(YEAR(FY20_Published35[[#This Row],[LNTP (6010)]]),MONTH(FY20_Published35[[#This Row],[LNTP (6010)]])+(7-1),1)),2)</f>
        <v>FY21</v>
      </c>
      <c r="L80" s="13" t="str">
        <f>"Q"&amp;CHOOSE(MONTH(FY20_Published35[[#This Row],[LNTP (6010)]]),3,3,3,4,4,4,1,1,1,2,2,2)</f>
        <v>Q1</v>
      </c>
      <c r="M80" s="39" t="s">
        <v>563</v>
      </c>
      <c r="N80" s="36" t="s">
        <v>808</v>
      </c>
      <c r="O80" s="36" t="s">
        <v>567</v>
      </c>
      <c r="P80" s="48" t="s">
        <v>592</v>
      </c>
    </row>
    <row r="81" spans="1:16" x14ac:dyDescent="0.2">
      <c r="A81" s="34" t="s">
        <v>290</v>
      </c>
      <c r="B81" s="28" t="s">
        <v>887</v>
      </c>
      <c r="C81" s="28" t="s">
        <v>318</v>
      </c>
      <c r="D81" s="28" t="s">
        <v>240</v>
      </c>
      <c r="E81" s="43">
        <v>759805.666589509</v>
      </c>
      <c r="F81" s="43">
        <v>1143305.6660891599</v>
      </c>
      <c r="G81" s="56">
        <v>43941</v>
      </c>
      <c r="H81" s="35" t="str">
        <f>"FY"&amp;RIGHT(YEAR(DATE(YEAR(FY20_Published35[[#This Row],[Contract Bid - Start (5010)]]),MONTH(FY20_Published35[[#This Row],[Contract Bid - Start (5010)]])+(7-1),1)),2)</f>
        <v>FY20</v>
      </c>
      <c r="I81" s="13" t="str">
        <f>"Q"&amp;CHOOSE(MONTH(FY20_Published35[[#This Row],[Contract Bid - Start (5010)]]),3,3,3,4,4,4,1,1,1,2,2,2)</f>
        <v>Q4</v>
      </c>
      <c r="J81" s="56">
        <v>44082</v>
      </c>
      <c r="K81" s="35" t="str">
        <f>"FY"&amp;RIGHT(YEAR(DATE(YEAR(FY20_Published35[[#This Row],[LNTP (6010)]]),MONTH(FY20_Published35[[#This Row],[LNTP (6010)]])+(7-1),1)),2)</f>
        <v>FY21</v>
      </c>
      <c r="L81" s="13" t="str">
        <f>"Q"&amp;CHOOSE(MONTH(FY20_Published35[[#This Row],[LNTP (6010)]]),3,3,3,4,4,4,1,1,1,2,2,2)</f>
        <v>Q1</v>
      </c>
      <c r="M81" s="39" t="s">
        <v>563</v>
      </c>
      <c r="N81" s="36" t="s">
        <v>808</v>
      </c>
      <c r="O81" s="36" t="s">
        <v>567</v>
      </c>
      <c r="P81" s="48" t="s">
        <v>591</v>
      </c>
    </row>
    <row r="82" spans="1:16" x14ac:dyDescent="0.2">
      <c r="A82" s="34" t="s">
        <v>346</v>
      </c>
      <c r="B82" s="28" t="s">
        <v>888</v>
      </c>
      <c r="C82" s="28" t="s">
        <v>326</v>
      </c>
      <c r="D82" s="28" t="s">
        <v>0</v>
      </c>
      <c r="E82" s="43">
        <v>2500000</v>
      </c>
      <c r="F82" s="43">
        <v>3000000</v>
      </c>
      <c r="G82" s="56">
        <v>43962</v>
      </c>
      <c r="H82" s="35" t="str">
        <f>"FY"&amp;RIGHT(YEAR(DATE(YEAR(FY20_Published35[[#This Row],[Contract Bid - Start (5010)]]),MONTH(FY20_Published35[[#This Row],[Contract Bid - Start (5010)]])+(7-1),1)),2)</f>
        <v>FY20</v>
      </c>
      <c r="I82" s="13" t="str">
        <f>"Q"&amp;CHOOSE(MONTH(FY20_Published35[[#This Row],[Contract Bid - Start (5010)]]),3,3,3,4,4,4,1,1,1,2,2,2)</f>
        <v>Q4</v>
      </c>
      <c r="J82" s="56">
        <v>44037</v>
      </c>
      <c r="K82" s="35" t="str">
        <f>"FY"&amp;RIGHT(YEAR(DATE(YEAR(FY20_Published35[[#This Row],[LNTP (6010)]]),MONTH(FY20_Published35[[#This Row],[LNTP (6010)]])+(7-1),1)),2)</f>
        <v>FY21</v>
      </c>
      <c r="L82" s="13" t="str">
        <f>"Q"&amp;CHOOSE(MONTH(FY20_Published35[[#This Row],[LNTP (6010)]]),3,3,3,4,4,4,1,1,1,2,2,2)</f>
        <v>Q1</v>
      </c>
      <c r="M82" s="39" t="s">
        <v>565</v>
      </c>
      <c r="N82" s="36" t="s">
        <v>808</v>
      </c>
      <c r="O82" s="36" t="s">
        <v>567</v>
      </c>
      <c r="P82" s="48" t="s">
        <v>569</v>
      </c>
    </row>
    <row r="83" spans="1:16" x14ac:dyDescent="0.2">
      <c r="A83" s="31" t="s">
        <v>36</v>
      </c>
      <c r="B83" s="28" t="s">
        <v>889</v>
      </c>
      <c r="C83" s="28" t="s">
        <v>326</v>
      </c>
      <c r="D83" s="28" t="s">
        <v>0</v>
      </c>
      <c r="E83" s="43">
        <v>1000000</v>
      </c>
      <c r="F83" s="43">
        <v>1400000</v>
      </c>
      <c r="G83" s="56">
        <v>43994</v>
      </c>
      <c r="H83" s="35" t="str">
        <f>"FY"&amp;RIGHT(YEAR(DATE(YEAR(FY20_Published35[[#This Row],[Contract Bid - Start (5010)]]),MONTH(FY20_Published35[[#This Row],[Contract Bid - Start (5010)]])+(7-1),1)),2)</f>
        <v>FY20</v>
      </c>
      <c r="I83" s="13" t="str">
        <f>"Q"&amp;CHOOSE(MONTH(FY20_Published35[[#This Row],[Contract Bid - Start (5010)]]),3,3,3,4,4,4,1,1,1,2,2,2)</f>
        <v>Q4</v>
      </c>
      <c r="J83" s="56">
        <v>44053</v>
      </c>
      <c r="K83" s="35" t="str">
        <f>"FY"&amp;RIGHT(YEAR(DATE(YEAR(FY20_Published35[[#This Row],[LNTP (6010)]]),MONTH(FY20_Published35[[#This Row],[LNTP (6010)]])+(7-1),1)),2)</f>
        <v>FY21</v>
      </c>
      <c r="L83" s="13" t="str">
        <f>"Q"&amp;CHOOSE(MONTH(FY20_Published35[[#This Row],[LNTP (6010)]]),3,3,3,4,4,4,1,1,1,2,2,2)</f>
        <v>Q1</v>
      </c>
      <c r="M83" s="39" t="s">
        <v>565</v>
      </c>
      <c r="N83" s="36" t="s">
        <v>808</v>
      </c>
      <c r="O83" s="36" t="s">
        <v>567</v>
      </c>
      <c r="P83" s="48" t="s">
        <v>569</v>
      </c>
    </row>
    <row r="84" spans="1:16" x14ac:dyDescent="0.2">
      <c r="A84" s="34" t="s">
        <v>534</v>
      </c>
      <c r="B84" s="28" t="s">
        <v>890</v>
      </c>
      <c r="C84" s="28" t="s">
        <v>318</v>
      </c>
      <c r="D84" s="28" t="s">
        <v>0</v>
      </c>
      <c r="E84" s="43">
        <v>1012320</v>
      </c>
      <c r="F84" s="43">
        <v>1930999.9990325801</v>
      </c>
      <c r="G84" s="56">
        <v>44004</v>
      </c>
      <c r="H84" s="35" t="str">
        <f>"FY"&amp;RIGHT(YEAR(DATE(YEAR(FY20_Published35[[#This Row],[Contract Bid - Start (5010)]]),MONTH(FY20_Published35[[#This Row],[Contract Bid - Start (5010)]])+(7-1),1)),2)</f>
        <v>FY20</v>
      </c>
      <c r="I84" s="13" t="str">
        <f>"Q"&amp;CHOOSE(MONTH(FY20_Published35[[#This Row],[Contract Bid - Start (5010)]]),3,3,3,4,4,4,1,1,1,2,2,2)</f>
        <v>Q4</v>
      </c>
      <c r="J84" s="56">
        <v>44096</v>
      </c>
      <c r="K84" s="35" t="str">
        <f>"FY"&amp;RIGHT(YEAR(DATE(YEAR(FY20_Published35[[#This Row],[LNTP (6010)]]),MONTH(FY20_Published35[[#This Row],[LNTP (6010)]])+(7-1),1)),2)</f>
        <v>FY21</v>
      </c>
      <c r="L84" s="13" t="str">
        <f>"Q"&amp;CHOOSE(MONTH(FY20_Published35[[#This Row],[LNTP (6010)]]),3,3,3,4,4,4,1,1,1,2,2,2)</f>
        <v>Q1</v>
      </c>
      <c r="M84" s="39" t="s">
        <v>563</v>
      </c>
      <c r="N84" s="36" t="s">
        <v>808</v>
      </c>
      <c r="O84" s="36" t="s">
        <v>567</v>
      </c>
      <c r="P84" s="48" t="s">
        <v>592</v>
      </c>
    </row>
    <row r="85" spans="1:16" x14ac:dyDescent="0.2">
      <c r="A85" s="34" t="s">
        <v>535</v>
      </c>
      <c r="B85" s="28" t="s">
        <v>891</v>
      </c>
      <c r="C85" s="28" t="s">
        <v>318</v>
      </c>
      <c r="D85" s="28" t="s">
        <v>0</v>
      </c>
      <c r="E85" s="43">
        <v>263624.99989277101</v>
      </c>
      <c r="F85" s="43">
        <v>527999.99964013102</v>
      </c>
      <c r="G85" s="56">
        <v>44004</v>
      </c>
      <c r="H85" s="35" t="str">
        <f>"FY"&amp;RIGHT(YEAR(DATE(YEAR(FY20_Published35[[#This Row],[Contract Bid - Start (5010)]]),MONTH(FY20_Published35[[#This Row],[Contract Bid - Start (5010)]])+(7-1),1)),2)</f>
        <v>FY20</v>
      </c>
      <c r="I85" s="13" t="str">
        <f>"Q"&amp;CHOOSE(MONTH(FY20_Published35[[#This Row],[Contract Bid - Start (5010)]]),3,3,3,4,4,4,1,1,1,2,2,2)</f>
        <v>Q4</v>
      </c>
      <c r="J85" s="56">
        <v>44096</v>
      </c>
      <c r="K85" s="35" t="str">
        <f>"FY"&amp;RIGHT(YEAR(DATE(YEAR(FY20_Published35[[#This Row],[LNTP (6010)]]),MONTH(FY20_Published35[[#This Row],[LNTP (6010)]])+(7-1),1)),2)</f>
        <v>FY21</v>
      </c>
      <c r="L85" s="13" t="str">
        <f>"Q"&amp;CHOOSE(MONTH(FY20_Published35[[#This Row],[LNTP (6010)]]),3,3,3,4,4,4,1,1,1,2,2,2)</f>
        <v>Q1</v>
      </c>
      <c r="M85" s="39" t="s">
        <v>563</v>
      </c>
      <c r="N85" s="36" t="s">
        <v>808</v>
      </c>
      <c r="O85" s="36" t="s">
        <v>567</v>
      </c>
      <c r="P85" s="48" t="s">
        <v>592</v>
      </c>
    </row>
    <row r="86" spans="1:16" x14ac:dyDescent="0.2">
      <c r="A86" s="34" t="s">
        <v>455</v>
      </c>
      <c r="B86" s="28" t="s">
        <v>892</v>
      </c>
      <c r="C86" s="28" t="s">
        <v>318</v>
      </c>
      <c r="D86" s="28" t="s">
        <v>0</v>
      </c>
      <c r="E86" s="43">
        <v>1077924</v>
      </c>
      <c r="F86" s="43">
        <v>1960000</v>
      </c>
      <c r="G86" s="56">
        <v>44046</v>
      </c>
      <c r="H86" s="35" t="str">
        <f>"FY"&amp;RIGHT(YEAR(DATE(YEAR(FY20_Published35[[#This Row],[Contract Bid - Start (5010)]]),MONTH(FY20_Published35[[#This Row],[Contract Bid - Start (5010)]])+(7-1),1)),2)</f>
        <v>FY21</v>
      </c>
      <c r="I86" s="13" t="str">
        <f>"Q"&amp;CHOOSE(MONTH(FY20_Published35[[#This Row],[Contract Bid - Start (5010)]]),3,3,3,4,4,4,1,1,1,2,2,2)</f>
        <v>Q1</v>
      </c>
      <c r="J86" s="56">
        <v>44198</v>
      </c>
      <c r="K86" s="35" t="str">
        <f>"FY"&amp;RIGHT(YEAR(DATE(YEAR(FY20_Published35[[#This Row],[LNTP (6010)]]),MONTH(FY20_Published35[[#This Row],[LNTP (6010)]])+(7-1),1)),2)</f>
        <v>FY21</v>
      </c>
      <c r="L86" s="13" t="str">
        <f>"Q"&amp;CHOOSE(MONTH(FY20_Published35[[#This Row],[LNTP (6010)]]),3,3,3,4,4,4,1,1,1,2,2,2)</f>
        <v>Q3</v>
      </c>
      <c r="M86" s="39" t="s">
        <v>795</v>
      </c>
      <c r="N86" s="36" t="s">
        <v>808</v>
      </c>
      <c r="O86" s="36" t="s">
        <v>567</v>
      </c>
      <c r="P86" s="48" t="s">
        <v>597</v>
      </c>
    </row>
    <row r="87" spans="1:16" x14ac:dyDescent="0.2">
      <c r="A87" s="34" t="s">
        <v>454</v>
      </c>
      <c r="B87" s="28" t="s">
        <v>893</v>
      </c>
      <c r="C87" s="28" t="s">
        <v>318</v>
      </c>
      <c r="D87" s="28" t="s">
        <v>0</v>
      </c>
      <c r="E87" s="43">
        <v>907500</v>
      </c>
      <c r="F87" s="43">
        <v>1557000</v>
      </c>
      <c r="G87" s="56">
        <v>44046</v>
      </c>
      <c r="H87" s="35" t="str">
        <f>"FY"&amp;RIGHT(YEAR(DATE(YEAR(FY20_Published35[[#This Row],[Contract Bid - Start (5010)]]),MONTH(FY20_Published35[[#This Row],[Contract Bid - Start (5010)]])+(7-1),1)),2)</f>
        <v>FY21</v>
      </c>
      <c r="I87" s="13" t="str">
        <f>"Q"&amp;CHOOSE(MONTH(FY20_Published35[[#This Row],[Contract Bid - Start (5010)]]),3,3,3,4,4,4,1,1,1,2,2,2)</f>
        <v>Q1</v>
      </c>
      <c r="J87" s="56">
        <v>44198</v>
      </c>
      <c r="K87" s="35" t="str">
        <f>"FY"&amp;RIGHT(YEAR(DATE(YEAR(FY20_Published35[[#This Row],[LNTP (6010)]]),MONTH(FY20_Published35[[#This Row],[LNTP (6010)]])+(7-1),1)),2)</f>
        <v>FY21</v>
      </c>
      <c r="L87" s="13" t="str">
        <f>"Q"&amp;CHOOSE(MONTH(FY20_Published35[[#This Row],[LNTP (6010)]]),3,3,3,4,4,4,1,1,1,2,2,2)</f>
        <v>Q3</v>
      </c>
      <c r="M87" s="39" t="s">
        <v>795</v>
      </c>
      <c r="N87" s="36" t="s">
        <v>808</v>
      </c>
      <c r="O87" s="36" t="s">
        <v>567</v>
      </c>
      <c r="P87" s="48" t="s">
        <v>597</v>
      </c>
    </row>
    <row r="88" spans="1:16" x14ac:dyDescent="0.2">
      <c r="A88" s="34" t="s">
        <v>355</v>
      </c>
      <c r="B88" s="28" t="s">
        <v>894</v>
      </c>
      <c r="C88" s="28" t="s">
        <v>318</v>
      </c>
      <c r="D88" s="28" t="s">
        <v>0</v>
      </c>
      <c r="E88" s="43">
        <v>1377008.99484792</v>
      </c>
      <c r="F88" s="43">
        <v>1959999.99484792</v>
      </c>
      <c r="G88" s="56">
        <v>43983</v>
      </c>
      <c r="H88" s="35" t="str">
        <f>"FY"&amp;RIGHT(YEAR(DATE(YEAR(FY20_Published35[[#This Row],[Contract Bid - Start (5010)]]),MONTH(FY20_Published35[[#This Row],[Contract Bid - Start (5010)]])+(7-1),1)),2)</f>
        <v>FY20</v>
      </c>
      <c r="I88" s="13" t="str">
        <f>"Q"&amp;CHOOSE(MONTH(FY20_Published35[[#This Row],[Contract Bid - Start (5010)]]),3,3,3,4,4,4,1,1,1,2,2,2)</f>
        <v>Q4</v>
      </c>
      <c r="J88" s="56">
        <v>44137</v>
      </c>
      <c r="K88" s="35" t="str">
        <f>"FY"&amp;RIGHT(YEAR(DATE(YEAR(FY20_Published35[[#This Row],[LNTP (6010)]]),MONTH(FY20_Published35[[#This Row],[LNTP (6010)]])+(7-1),1)),2)</f>
        <v>FY21</v>
      </c>
      <c r="L88" s="13" t="str">
        <f>"Q"&amp;CHOOSE(MONTH(FY20_Published35[[#This Row],[LNTP (6010)]]),3,3,3,4,4,4,1,1,1,2,2,2)</f>
        <v>Q2</v>
      </c>
      <c r="M88" s="39" t="s">
        <v>563</v>
      </c>
      <c r="N88" s="36" t="s">
        <v>808</v>
      </c>
      <c r="O88" s="36" t="s">
        <v>567</v>
      </c>
      <c r="P88" s="48" t="s">
        <v>597</v>
      </c>
    </row>
    <row r="89" spans="1:16" x14ac:dyDescent="0.2">
      <c r="A89" s="34" t="s">
        <v>356</v>
      </c>
      <c r="B89" s="28" t="s">
        <v>895</v>
      </c>
      <c r="C89" s="28" t="s">
        <v>318</v>
      </c>
      <c r="D89" s="28" t="s">
        <v>0</v>
      </c>
      <c r="E89" s="43">
        <v>506136.99892531999</v>
      </c>
      <c r="F89" s="43">
        <v>749999.99892091705</v>
      </c>
      <c r="G89" s="56">
        <v>43983</v>
      </c>
      <c r="H89" s="35" t="str">
        <f>"FY"&amp;RIGHT(YEAR(DATE(YEAR(FY20_Published35[[#This Row],[Contract Bid - Start (5010)]]),MONTH(FY20_Published35[[#This Row],[Contract Bid - Start (5010)]])+(7-1),1)),2)</f>
        <v>FY20</v>
      </c>
      <c r="I89" s="13" t="str">
        <f>"Q"&amp;CHOOSE(MONTH(FY20_Published35[[#This Row],[Contract Bid - Start (5010)]]),3,3,3,4,4,4,1,1,1,2,2,2)</f>
        <v>Q4</v>
      </c>
      <c r="J89" s="56">
        <v>44137</v>
      </c>
      <c r="K89" s="35" t="str">
        <f>"FY"&amp;RIGHT(YEAR(DATE(YEAR(FY20_Published35[[#This Row],[LNTP (6010)]]),MONTH(FY20_Published35[[#This Row],[LNTP (6010)]])+(7-1),1)),2)</f>
        <v>FY21</v>
      </c>
      <c r="L89" s="13" t="str">
        <f>"Q"&amp;CHOOSE(MONTH(FY20_Published35[[#This Row],[LNTP (6010)]]),3,3,3,4,4,4,1,1,1,2,2,2)</f>
        <v>Q2</v>
      </c>
      <c r="M89" s="39" t="s">
        <v>563</v>
      </c>
      <c r="N89" s="36" t="s">
        <v>808</v>
      </c>
      <c r="O89" s="36" t="s">
        <v>567</v>
      </c>
      <c r="P89" s="48" t="s">
        <v>597</v>
      </c>
    </row>
    <row r="90" spans="1:16" x14ac:dyDescent="0.2">
      <c r="A90" s="34" t="s">
        <v>327</v>
      </c>
      <c r="B90" s="28" t="s">
        <v>896</v>
      </c>
      <c r="C90" s="28" t="s">
        <v>263</v>
      </c>
      <c r="D90" s="28" t="s">
        <v>0</v>
      </c>
      <c r="E90" s="43">
        <v>104000</v>
      </c>
      <c r="F90" s="43">
        <v>955499.99998492596</v>
      </c>
      <c r="G90" s="56">
        <v>43979</v>
      </c>
      <c r="H90" s="35" t="str">
        <f>"FY"&amp;RIGHT(YEAR(DATE(YEAR(FY20_Published35[[#This Row],[Contract Bid - Start (5010)]]),MONTH(FY20_Published35[[#This Row],[Contract Bid - Start (5010)]])+(7-1),1)),2)</f>
        <v>FY20</v>
      </c>
      <c r="I90" s="13" t="str">
        <f>"Q"&amp;CHOOSE(MONTH(FY20_Published35[[#This Row],[Contract Bid - Start (5010)]]),3,3,3,4,4,4,1,1,1,2,2,2)</f>
        <v>Q4</v>
      </c>
      <c r="J90" s="56">
        <v>44257</v>
      </c>
      <c r="K90" s="35" t="str">
        <f>"FY"&amp;RIGHT(YEAR(DATE(YEAR(FY20_Published35[[#This Row],[LNTP (6010)]]),MONTH(FY20_Published35[[#This Row],[LNTP (6010)]])+(7-1),1)),2)</f>
        <v>FY21</v>
      </c>
      <c r="L90" s="13" t="str">
        <f>"Q"&amp;CHOOSE(MONTH(FY20_Published35[[#This Row],[LNTP (6010)]]),3,3,3,4,4,4,1,1,1,2,2,2)</f>
        <v>Q3</v>
      </c>
      <c r="M90" s="39" t="s">
        <v>563</v>
      </c>
      <c r="N90" s="36" t="s">
        <v>808</v>
      </c>
      <c r="O90" s="36" t="s">
        <v>567</v>
      </c>
      <c r="P90" s="48" t="s">
        <v>598</v>
      </c>
    </row>
    <row r="91" spans="1:16" x14ac:dyDescent="0.2">
      <c r="A91" s="34" t="s">
        <v>428</v>
      </c>
      <c r="B91" s="28" t="s">
        <v>897</v>
      </c>
      <c r="C91" s="28" t="s">
        <v>263</v>
      </c>
      <c r="D91" s="28" t="s">
        <v>0</v>
      </c>
      <c r="E91" s="43">
        <v>5068300</v>
      </c>
      <c r="F91" s="43">
        <v>8464999.9983076602</v>
      </c>
      <c r="G91" s="56">
        <v>44012</v>
      </c>
      <c r="H91" s="35" t="str">
        <f>"FY"&amp;RIGHT(YEAR(DATE(YEAR(FY20_Published35[[#This Row],[Contract Bid - Start (5010)]]),MONTH(FY20_Published35[[#This Row],[Contract Bid - Start (5010)]])+(7-1),1)),2)</f>
        <v>FY20</v>
      </c>
      <c r="I91" s="13" t="str">
        <f>"Q"&amp;CHOOSE(MONTH(FY20_Published35[[#This Row],[Contract Bid - Start (5010)]]),3,3,3,4,4,4,1,1,1,2,2,2)</f>
        <v>Q4</v>
      </c>
      <c r="J91" s="56">
        <v>44196</v>
      </c>
      <c r="K91" s="35" t="str">
        <f>"FY"&amp;RIGHT(YEAR(DATE(YEAR(FY20_Published35[[#This Row],[LNTP (6010)]]),MONTH(FY20_Published35[[#This Row],[LNTP (6010)]])+(7-1),1)),2)</f>
        <v>FY21</v>
      </c>
      <c r="L91" s="13" t="str">
        <f>"Q"&amp;CHOOSE(MONTH(FY20_Published35[[#This Row],[LNTP (6010)]]),3,3,3,4,4,4,1,1,1,2,2,2)</f>
        <v>Q2</v>
      </c>
      <c r="M91" s="39" t="s">
        <v>564</v>
      </c>
      <c r="N91" s="36" t="s">
        <v>808</v>
      </c>
      <c r="O91" s="36" t="s">
        <v>567</v>
      </c>
      <c r="P91" s="48" t="s">
        <v>596</v>
      </c>
    </row>
    <row r="92" spans="1:16" x14ac:dyDescent="0.2">
      <c r="A92" s="34" t="s">
        <v>418</v>
      </c>
      <c r="B92" s="28" t="s">
        <v>898</v>
      </c>
      <c r="C92" s="28" t="s">
        <v>263</v>
      </c>
      <c r="D92" s="28" t="s">
        <v>0</v>
      </c>
      <c r="E92" s="43">
        <v>690745</v>
      </c>
      <c r="F92" s="43">
        <v>913547.999913687</v>
      </c>
      <c r="G92" s="56">
        <v>44060</v>
      </c>
      <c r="H92" s="35" t="str">
        <f>"FY"&amp;RIGHT(YEAR(DATE(YEAR(FY20_Published35[[#This Row],[Contract Bid - Start (5010)]]),MONTH(FY20_Published35[[#This Row],[Contract Bid - Start (5010)]])+(7-1),1)),2)</f>
        <v>FY21</v>
      </c>
      <c r="I92" s="13" t="str">
        <f>"Q"&amp;CHOOSE(MONTH(FY20_Published35[[#This Row],[Contract Bid - Start (5010)]]),3,3,3,4,4,4,1,1,1,2,2,2)</f>
        <v>Q1</v>
      </c>
      <c r="J92" s="56">
        <v>44187</v>
      </c>
      <c r="K92" s="35" t="str">
        <f>"FY"&amp;RIGHT(YEAR(DATE(YEAR(FY20_Published35[[#This Row],[LNTP (6010)]]),MONTH(FY20_Published35[[#This Row],[LNTP (6010)]])+(7-1),1)),2)</f>
        <v>FY21</v>
      </c>
      <c r="L92" s="13" t="str">
        <f>"Q"&amp;CHOOSE(MONTH(FY20_Published35[[#This Row],[LNTP (6010)]]),3,3,3,4,4,4,1,1,1,2,2,2)</f>
        <v>Q2</v>
      </c>
      <c r="M92" s="39" t="s">
        <v>564</v>
      </c>
      <c r="N92" s="36" t="s">
        <v>808</v>
      </c>
      <c r="O92" s="36" t="s">
        <v>567</v>
      </c>
      <c r="P92" s="48" t="s">
        <v>657</v>
      </c>
    </row>
    <row r="93" spans="1:16" x14ac:dyDescent="0.2">
      <c r="A93" s="34" t="s">
        <v>519</v>
      </c>
      <c r="B93" s="28" t="s">
        <v>899</v>
      </c>
      <c r="C93" s="28" t="s">
        <v>263</v>
      </c>
      <c r="D93" s="28" t="s">
        <v>0</v>
      </c>
      <c r="E93" s="43">
        <v>126199.999383341</v>
      </c>
      <c r="F93" s="43">
        <v>178199.999318591</v>
      </c>
      <c r="G93" s="56">
        <v>44137</v>
      </c>
      <c r="H93" s="35" t="str">
        <f>"FY"&amp;RIGHT(YEAR(DATE(YEAR(FY20_Published35[[#This Row],[Contract Bid - Start (5010)]]),MONTH(FY20_Published35[[#This Row],[Contract Bid - Start (5010)]])+(7-1),1)),2)</f>
        <v>FY21</v>
      </c>
      <c r="I93" s="13" t="str">
        <f>"Q"&amp;CHOOSE(MONTH(FY20_Published35[[#This Row],[Contract Bid - Start (5010)]]),3,3,3,4,4,4,1,1,1,2,2,2)</f>
        <v>Q2</v>
      </c>
      <c r="J93" s="56">
        <v>44319</v>
      </c>
      <c r="K93" s="35" t="str">
        <f>"FY"&amp;RIGHT(YEAR(DATE(YEAR(FY20_Published35[[#This Row],[LNTP (6010)]]),MONTH(FY20_Published35[[#This Row],[LNTP (6010)]])+(7-1),1)),2)</f>
        <v>FY21</v>
      </c>
      <c r="L93" s="13" t="str">
        <f>"Q"&amp;CHOOSE(MONTH(FY20_Published35[[#This Row],[LNTP (6010)]]),3,3,3,4,4,4,1,1,1,2,2,2)</f>
        <v>Q4</v>
      </c>
      <c r="M93" s="39" t="s">
        <v>564</v>
      </c>
      <c r="N93" s="36" t="s">
        <v>808</v>
      </c>
      <c r="O93" s="36" t="s">
        <v>567</v>
      </c>
      <c r="P93" s="48" t="s">
        <v>578</v>
      </c>
    </row>
    <row r="94" spans="1:16" x14ac:dyDescent="0.2">
      <c r="A94" s="34" t="s">
        <v>65</v>
      </c>
      <c r="B94" s="28" t="s">
        <v>900</v>
      </c>
      <c r="C94" s="28" t="s">
        <v>318</v>
      </c>
      <c r="D94" s="28" t="s">
        <v>240</v>
      </c>
      <c r="E94" s="43">
        <v>249999.99924715899</v>
      </c>
      <c r="F94" s="43">
        <v>449999.99918435997</v>
      </c>
      <c r="G94" s="56">
        <v>44200</v>
      </c>
      <c r="H94" s="35" t="str">
        <f>"FY"&amp;RIGHT(YEAR(DATE(YEAR(FY20_Published35[[#This Row],[Contract Bid - Start (5010)]]),MONTH(FY20_Published35[[#This Row],[Contract Bid - Start (5010)]])+(7-1),1)),2)</f>
        <v>FY21</v>
      </c>
      <c r="I94" s="13" t="str">
        <f>"Q"&amp;CHOOSE(MONTH(FY20_Published35[[#This Row],[Contract Bid - Start (5010)]]),3,3,3,4,4,4,1,1,1,2,2,2)</f>
        <v>Q3</v>
      </c>
      <c r="J94" s="56">
        <v>44292</v>
      </c>
      <c r="K94" s="35" t="str">
        <f>"FY"&amp;RIGHT(YEAR(DATE(YEAR(FY20_Published35[[#This Row],[LNTP (6010)]]),MONTH(FY20_Published35[[#This Row],[LNTP (6010)]])+(7-1),1)),2)</f>
        <v>FY21</v>
      </c>
      <c r="L94" s="13" t="str">
        <f>"Q"&amp;CHOOSE(MONTH(FY20_Published35[[#This Row],[LNTP (6010)]]),3,3,3,4,4,4,1,1,1,2,2,2)</f>
        <v>Q4</v>
      </c>
      <c r="M94" s="39" t="s">
        <v>563</v>
      </c>
      <c r="N94" s="36" t="s">
        <v>808</v>
      </c>
      <c r="O94" s="36" t="s">
        <v>567</v>
      </c>
      <c r="P94" s="48" t="s">
        <v>655</v>
      </c>
    </row>
    <row r="95" spans="1:16" x14ac:dyDescent="0.2">
      <c r="A95" s="34" t="s">
        <v>416</v>
      </c>
      <c r="B95" s="28" t="s">
        <v>901</v>
      </c>
      <c r="C95" s="28" t="s">
        <v>264</v>
      </c>
      <c r="D95" s="28" t="s">
        <v>248</v>
      </c>
      <c r="E95" s="43">
        <v>3502400</v>
      </c>
      <c r="F95" s="43">
        <v>5182899.6178161902</v>
      </c>
      <c r="G95" s="56">
        <v>44105</v>
      </c>
      <c r="H95" s="35" t="str">
        <f>"FY"&amp;RIGHT(YEAR(DATE(YEAR(FY20_Published35[[#This Row],[Contract Bid - Start (5010)]]),MONTH(FY20_Published35[[#This Row],[Contract Bid - Start (5010)]])+(7-1),1)),2)</f>
        <v>FY21</v>
      </c>
      <c r="I95" s="13" t="str">
        <f>"Q"&amp;CHOOSE(MONTH(FY20_Published35[[#This Row],[Contract Bid - Start (5010)]]),3,3,3,4,4,4,1,1,1,2,2,2)</f>
        <v>Q2</v>
      </c>
      <c r="J95" s="56">
        <v>44287</v>
      </c>
      <c r="K95" s="35" t="str">
        <f>"FY"&amp;RIGHT(YEAR(DATE(YEAR(FY20_Published35[[#This Row],[LNTP (6010)]]),MONTH(FY20_Published35[[#This Row],[LNTP (6010)]])+(7-1),1)),2)</f>
        <v>FY21</v>
      </c>
      <c r="L95" s="13" t="str">
        <f>"Q"&amp;CHOOSE(MONTH(FY20_Published35[[#This Row],[LNTP (6010)]]),3,3,3,4,4,4,1,1,1,2,2,2)</f>
        <v>Q4</v>
      </c>
      <c r="M95" s="39" t="s">
        <v>563</v>
      </c>
      <c r="N95" s="36" t="s">
        <v>808</v>
      </c>
      <c r="O95" s="36" t="s">
        <v>567</v>
      </c>
      <c r="P95" s="48" t="s">
        <v>598</v>
      </c>
    </row>
    <row r="96" spans="1:16" x14ac:dyDescent="0.2">
      <c r="A96" s="14" t="s">
        <v>413</v>
      </c>
      <c r="B96" s="28" t="s">
        <v>902</v>
      </c>
      <c r="C96" s="28" t="s">
        <v>263</v>
      </c>
      <c r="D96" s="28" t="s">
        <v>248</v>
      </c>
      <c r="E96" s="43">
        <v>1923000</v>
      </c>
      <c r="F96" s="43">
        <v>2814099.7927995399</v>
      </c>
      <c r="G96" s="56">
        <v>44105</v>
      </c>
      <c r="H96" s="35" t="str">
        <f>"FY"&amp;RIGHT(YEAR(DATE(YEAR(FY20_Published35[[#This Row],[Contract Bid - Start (5010)]]),MONTH(FY20_Published35[[#This Row],[Contract Bid - Start (5010)]])+(7-1),1)),2)</f>
        <v>FY21</v>
      </c>
      <c r="I96" s="13" t="str">
        <f>"Q"&amp;CHOOSE(MONTH(FY20_Published35[[#This Row],[Contract Bid - Start (5010)]]),3,3,3,4,4,4,1,1,1,2,2,2)</f>
        <v>Q2</v>
      </c>
      <c r="J96" s="56">
        <v>44287</v>
      </c>
      <c r="K96" s="35" t="str">
        <f>"FY"&amp;RIGHT(YEAR(DATE(YEAR(FY20_Published35[[#This Row],[LNTP (6010)]]),MONTH(FY20_Published35[[#This Row],[LNTP (6010)]])+(7-1),1)),2)</f>
        <v>FY21</v>
      </c>
      <c r="L96" s="13" t="str">
        <f>"Q"&amp;CHOOSE(MONTH(FY20_Published35[[#This Row],[LNTP (6010)]]),3,3,3,4,4,4,1,1,1,2,2,2)</f>
        <v>Q4</v>
      </c>
      <c r="M96" s="39" t="s">
        <v>563</v>
      </c>
      <c r="N96" s="36" t="s">
        <v>808</v>
      </c>
      <c r="O96" s="36" t="s">
        <v>567</v>
      </c>
      <c r="P96" s="48" t="s">
        <v>598</v>
      </c>
    </row>
    <row r="97" spans="1:16" x14ac:dyDescent="0.2">
      <c r="A97" s="31" t="s">
        <v>562</v>
      </c>
      <c r="B97" s="28" t="s">
        <v>903</v>
      </c>
      <c r="C97" s="28" t="s">
        <v>263</v>
      </c>
      <c r="D97" s="28" t="s">
        <v>0</v>
      </c>
      <c r="E97" s="43">
        <v>2260800</v>
      </c>
      <c r="F97" s="43">
        <v>3481800</v>
      </c>
      <c r="G97" s="56">
        <v>44227</v>
      </c>
      <c r="H97" s="35" t="str">
        <f>"FY"&amp;RIGHT(YEAR(DATE(YEAR(FY20_Published35[[#This Row],[Contract Bid - Start (5010)]]),MONTH(FY20_Published35[[#This Row],[Contract Bid - Start (5010)]])+(7-1),1)),2)</f>
        <v>FY21</v>
      </c>
      <c r="I97" s="13" t="str">
        <f>"Q"&amp;CHOOSE(MONTH(FY20_Published35[[#This Row],[Contract Bid - Start (5010)]]),3,3,3,4,4,4,1,1,1,2,2,2)</f>
        <v>Q3</v>
      </c>
      <c r="J97" s="56">
        <v>44316</v>
      </c>
      <c r="K97" s="35" t="str">
        <f>"FY"&amp;RIGHT(YEAR(DATE(YEAR(FY20_Published35[[#This Row],[LNTP (6010)]]),MONTH(FY20_Published35[[#This Row],[LNTP (6010)]])+(7-1),1)),2)</f>
        <v>FY21</v>
      </c>
      <c r="L97" s="13" t="str">
        <f>"Q"&amp;CHOOSE(MONTH(FY20_Published35[[#This Row],[LNTP (6010)]]),3,3,3,4,4,4,1,1,1,2,2,2)</f>
        <v>Q4</v>
      </c>
      <c r="M97" s="39" t="s">
        <v>563</v>
      </c>
      <c r="N97" s="36" t="s">
        <v>808</v>
      </c>
      <c r="O97" s="36" t="s">
        <v>567</v>
      </c>
      <c r="P97" s="48" t="s">
        <v>595</v>
      </c>
    </row>
    <row r="98" spans="1:16" x14ac:dyDescent="0.2">
      <c r="A98" s="31" t="s">
        <v>452</v>
      </c>
      <c r="B98" s="28" t="s">
        <v>904</v>
      </c>
      <c r="C98" s="28" t="s">
        <v>266</v>
      </c>
      <c r="D98" s="28" t="s">
        <v>0</v>
      </c>
      <c r="E98" s="43">
        <v>1052685.84808004</v>
      </c>
      <c r="F98" s="43">
        <v>1437263.84752072</v>
      </c>
      <c r="G98" s="56">
        <v>43936</v>
      </c>
      <c r="H98" s="35" t="str">
        <f>"FY"&amp;RIGHT(YEAR(DATE(YEAR(FY20_Published35[[#This Row],[Contract Bid - Start (5010)]]),MONTH(FY20_Published35[[#This Row],[Contract Bid - Start (5010)]])+(7-1),1)),2)</f>
        <v>FY20</v>
      </c>
      <c r="I98" s="13" t="str">
        <f>"Q"&amp;CHOOSE(MONTH(FY20_Published35[[#This Row],[Contract Bid - Start (5010)]]),3,3,3,4,4,4,1,1,1,2,2,2)</f>
        <v>Q4</v>
      </c>
      <c r="J98" s="56">
        <v>44077</v>
      </c>
      <c r="K98" s="35" t="str">
        <f>"FY"&amp;RIGHT(YEAR(DATE(YEAR(FY20_Published35[[#This Row],[LNTP (6010)]]),MONTH(FY20_Published35[[#This Row],[LNTP (6010)]])+(7-1),1)),2)</f>
        <v>FY21</v>
      </c>
      <c r="L98" s="13" t="str">
        <f>"Q"&amp;CHOOSE(MONTH(FY20_Published35[[#This Row],[LNTP (6010)]]),3,3,3,4,4,4,1,1,1,2,2,2)</f>
        <v>Q1</v>
      </c>
      <c r="M98" s="39" t="s">
        <v>564</v>
      </c>
      <c r="N98" s="36" t="s">
        <v>808</v>
      </c>
      <c r="O98" s="36" t="s">
        <v>567</v>
      </c>
      <c r="P98" s="48" t="s">
        <v>946</v>
      </c>
    </row>
    <row r="99" spans="1:16" x14ac:dyDescent="0.2">
      <c r="A99" s="31" t="s">
        <v>449</v>
      </c>
      <c r="B99" s="28" t="s">
        <v>905</v>
      </c>
      <c r="C99" s="28" t="s">
        <v>266</v>
      </c>
      <c r="D99" s="28" t="s">
        <v>0</v>
      </c>
      <c r="E99" s="43">
        <v>223094.99945747299</v>
      </c>
      <c r="F99" s="43">
        <v>313422.99945747299</v>
      </c>
      <c r="G99" s="56">
        <v>43936</v>
      </c>
      <c r="H99" s="35" t="str">
        <f>"FY"&amp;RIGHT(YEAR(DATE(YEAR(FY20_Published35[[#This Row],[Contract Bid - Start (5010)]]),MONTH(FY20_Published35[[#This Row],[Contract Bid - Start (5010)]])+(7-1),1)),2)</f>
        <v>FY20</v>
      </c>
      <c r="I99" s="13" t="str">
        <f>"Q"&amp;CHOOSE(MONTH(FY20_Published35[[#This Row],[Contract Bid - Start (5010)]]),3,3,3,4,4,4,1,1,1,2,2,2)</f>
        <v>Q4</v>
      </c>
      <c r="J99" s="56">
        <v>44077</v>
      </c>
      <c r="K99" s="35" t="str">
        <f>"FY"&amp;RIGHT(YEAR(DATE(YEAR(FY20_Published35[[#This Row],[LNTP (6010)]]),MONTH(FY20_Published35[[#This Row],[LNTP (6010)]])+(7-1),1)),2)</f>
        <v>FY21</v>
      </c>
      <c r="L99" s="13" t="str">
        <f>"Q"&amp;CHOOSE(MONTH(FY20_Published35[[#This Row],[LNTP (6010)]]),3,3,3,4,4,4,1,1,1,2,2,2)</f>
        <v>Q1</v>
      </c>
      <c r="M99" s="39" t="s">
        <v>564</v>
      </c>
      <c r="N99" s="36" t="s">
        <v>808</v>
      </c>
      <c r="O99" s="36" t="s">
        <v>567</v>
      </c>
      <c r="P99" s="48" t="s">
        <v>946</v>
      </c>
    </row>
    <row r="100" spans="1:16" x14ac:dyDescent="0.2">
      <c r="A100" s="31" t="s">
        <v>444</v>
      </c>
      <c r="B100" s="28" t="s">
        <v>906</v>
      </c>
      <c r="C100" s="28" t="s">
        <v>907</v>
      </c>
      <c r="D100" s="28" t="s">
        <v>0</v>
      </c>
      <c r="E100" s="43">
        <v>1650000</v>
      </c>
      <c r="F100" s="43">
        <v>2748369.99780594</v>
      </c>
      <c r="G100" s="56">
        <v>44137</v>
      </c>
      <c r="H100" s="35" t="str">
        <f>"FY"&amp;RIGHT(YEAR(DATE(YEAR(FY20_Published35[[#This Row],[Contract Bid - Start (5010)]]),MONTH(FY20_Published35[[#This Row],[Contract Bid - Start (5010)]])+(7-1),1)),2)</f>
        <v>FY21</v>
      </c>
      <c r="I100" s="13" t="str">
        <f>"Q"&amp;CHOOSE(MONTH(FY20_Published35[[#This Row],[Contract Bid - Start (5010)]]),3,3,3,4,4,4,1,1,1,2,2,2)</f>
        <v>Q2</v>
      </c>
      <c r="J100" s="56">
        <v>44228</v>
      </c>
      <c r="K100" s="35" t="str">
        <f>"FY"&amp;RIGHT(YEAR(DATE(YEAR(FY20_Published35[[#This Row],[LNTP (6010)]]),MONTH(FY20_Published35[[#This Row],[LNTP (6010)]])+(7-1),1)),2)</f>
        <v>FY21</v>
      </c>
      <c r="L100" s="13" t="str">
        <f>"Q"&amp;CHOOSE(MONTH(FY20_Published35[[#This Row],[LNTP (6010)]]),3,3,3,4,4,4,1,1,1,2,2,2)</f>
        <v>Q3</v>
      </c>
      <c r="M100" s="39" t="s">
        <v>563</v>
      </c>
      <c r="N100" s="36" t="s">
        <v>808</v>
      </c>
      <c r="O100" s="36" t="s">
        <v>567</v>
      </c>
      <c r="P100" s="48" t="s">
        <v>797</v>
      </c>
    </row>
    <row r="101" spans="1:16" x14ac:dyDescent="0.2">
      <c r="A101" s="31" t="s">
        <v>344</v>
      </c>
      <c r="B101" s="28" t="s">
        <v>908</v>
      </c>
      <c r="C101" s="28" t="s">
        <v>907</v>
      </c>
      <c r="D101" s="28" t="s">
        <v>0</v>
      </c>
      <c r="E101" s="43">
        <v>300000</v>
      </c>
      <c r="F101" s="43">
        <v>554999.99954289303</v>
      </c>
      <c r="G101" s="56">
        <v>44020</v>
      </c>
      <c r="H101" s="35" t="str">
        <f>"FY"&amp;RIGHT(YEAR(DATE(YEAR(FY20_Published35[[#This Row],[Contract Bid - Start (5010)]]),MONTH(FY20_Published35[[#This Row],[Contract Bid - Start (5010)]])+(7-1),1)),2)</f>
        <v>FY21</v>
      </c>
      <c r="I101" s="13" t="str">
        <f>"Q"&amp;CHOOSE(MONTH(FY20_Published35[[#This Row],[Contract Bid - Start (5010)]]),3,3,3,4,4,4,1,1,1,2,2,2)</f>
        <v>Q1</v>
      </c>
      <c r="J101" s="56">
        <v>44103</v>
      </c>
      <c r="K101" s="35" t="str">
        <f>"FY"&amp;RIGHT(YEAR(DATE(YEAR(FY20_Published35[[#This Row],[LNTP (6010)]]),MONTH(FY20_Published35[[#This Row],[LNTP (6010)]])+(7-1),1)),2)</f>
        <v>FY21</v>
      </c>
      <c r="L101" s="13" t="str">
        <f>"Q"&amp;CHOOSE(MONTH(FY20_Published35[[#This Row],[LNTP (6010)]]),3,3,3,4,4,4,1,1,1,2,2,2)</f>
        <v>Q1</v>
      </c>
      <c r="M101" s="39" t="s">
        <v>563</v>
      </c>
      <c r="N101" s="36" t="s">
        <v>808</v>
      </c>
      <c r="O101" s="36" t="s">
        <v>567</v>
      </c>
      <c r="P101" s="48" t="s">
        <v>797</v>
      </c>
    </row>
    <row r="102" spans="1:16" x14ac:dyDescent="0.2">
      <c r="A102" s="34" t="s">
        <v>445</v>
      </c>
      <c r="B102" s="28" t="s">
        <v>909</v>
      </c>
      <c r="C102" s="28" t="s">
        <v>907</v>
      </c>
      <c r="D102" s="28" t="s">
        <v>0</v>
      </c>
      <c r="E102" s="43">
        <v>303000</v>
      </c>
      <c r="F102" s="43">
        <v>665999.99938732199</v>
      </c>
      <c r="G102" s="56">
        <v>44075</v>
      </c>
      <c r="H102" s="35" t="str">
        <f>"FY"&amp;RIGHT(YEAR(DATE(YEAR(FY20_Published35[[#This Row],[Contract Bid - Start (5010)]]),MONTH(FY20_Published35[[#This Row],[Contract Bid - Start (5010)]])+(7-1),1)),2)</f>
        <v>FY21</v>
      </c>
      <c r="I102" s="13" t="str">
        <f>"Q"&amp;CHOOSE(MONTH(FY20_Published35[[#This Row],[Contract Bid - Start (5010)]]),3,3,3,4,4,4,1,1,1,2,2,2)</f>
        <v>Q1</v>
      </c>
      <c r="J102" s="56">
        <v>44228</v>
      </c>
      <c r="K102" s="35" t="str">
        <f>"FY"&amp;RIGHT(YEAR(DATE(YEAR(FY20_Published35[[#This Row],[LNTP (6010)]]),MONTH(FY20_Published35[[#This Row],[LNTP (6010)]])+(7-1),1)),2)</f>
        <v>FY21</v>
      </c>
      <c r="L102" s="13" t="str">
        <f>"Q"&amp;CHOOSE(MONTH(FY20_Published35[[#This Row],[LNTP (6010)]]),3,3,3,4,4,4,1,1,1,2,2,2)</f>
        <v>Q3</v>
      </c>
      <c r="M102" s="39" t="s">
        <v>563</v>
      </c>
      <c r="N102" s="36" t="s">
        <v>808</v>
      </c>
      <c r="O102" s="36" t="s">
        <v>567</v>
      </c>
      <c r="P102" s="48" t="s">
        <v>797</v>
      </c>
    </row>
    <row r="103" spans="1:16" x14ac:dyDescent="0.2">
      <c r="A103" s="34" t="s">
        <v>496</v>
      </c>
      <c r="B103" s="28" t="s">
        <v>910</v>
      </c>
      <c r="C103" s="28" t="s">
        <v>907</v>
      </c>
      <c r="D103" s="28" t="s">
        <v>0</v>
      </c>
      <c r="E103" s="43">
        <v>2200000</v>
      </c>
      <c r="F103" s="43">
        <v>3488515.9976172601</v>
      </c>
      <c r="G103" s="56">
        <v>44130</v>
      </c>
      <c r="H103" s="35" t="str">
        <f>"FY"&amp;RIGHT(YEAR(DATE(YEAR(FY20_Published35[[#This Row],[Contract Bid - Start (5010)]]),MONTH(FY20_Published35[[#This Row],[Contract Bid - Start (5010)]])+(7-1),1)),2)</f>
        <v>FY21</v>
      </c>
      <c r="I103" s="13" t="str">
        <f>"Q"&amp;CHOOSE(MONTH(FY20_Published35[[#This Row],[Contract Bid - Start (5010)]]),3,3,3,4,4,4,1,1,1,2,2,2)</f>
        <v>Q2</v>
      </c>
      <c r="J103" s="56">
        <v>44228</v>
      </c>
      <c r="K103" s="35" t="str">
        <f>"FY"&amp;RIGHT(YEAR(DATE(YEAR(FY20_Published35[[#This Row],[LNTP (6010)]]),MONTH(FY20_Published35[[#This Row],[LNTP (6010)]])+(7-1),1)),2)</f>
        <v>FY21</v>
      </c>
      <c r="L103" s="13" t="str">
        <f>"Q"&amp;CHOOSE(MONTH(FY20_Published35[[#This Row],[LNTP (6010)]]),3,3,3,4,4,4,1,1,1,2,2,2)</f>
        <v>Q3</v>
      </c>
      <c r="M103" s="39" t="s">
        <v>563</v>
      </c>
      <c r="N103" s="36" t="s">
        <v>808</v>
      </c>
      <c r="O103" s="36" t="s">
        <v>567</v>
      </c>
      <c r="P103" s="48" t="s">
        <v>797</v>
      </c>
    </row>
    <row r="104" spans="1:16" x14ac:dyDescent="0.2">
      <c r="A104" s="34" t="s">
        <v>59</v>
      </c>
      <c r="B104" s="28" t="s">
        <v>911</v>
      </c>
      <c r="C104" s="28" t="s">
        <v>318</v>
      </c>
      <c r="D104" s="28" t="s">
        <v>0</v>
      </c>
      <c r="E104" s="43">
        <v>662999.999547955</v>
      </c>
      <c r="F104" s="43">
        <v>1228929.9993499201</v>
      </c>
      <c r="G104" s="56">
        <v>43864</v>
      </c>
      <c r="H104" s="35" t="str">
        <f>"FY"&amp;RIGHT(YEAR(DATE(YEAR(FY20_Published35[[#This Row],[Contract Bid - Start (5010)]]),MONTH(FY20_Published35[[#This Row],[Contract Bid - Start (5010)]])+(7-1),1)),2)</f>
        <v>FY20</v>
      </c>
      <c r="I104" s="13" t="str">
        <f>"Q"&amp;CHOOSE(MONTH(FY20_Published35[[#This Row],[Contract Bid - Start (5010)]]),3,3,3,4,4,4,1,1,1,2,2,2)</f>
        <v>Q3</v>
      </c>
      <c r="J104" s="56">
        <v>44055</v>
      </c>
      <c r="K104" s="35" t="str">
        <f>"FY"&amp;RIGHT(YEAR(DATE(YEAR(FY20_Published35[[#This Row],[LNTP (6010)]]),MONTH(FY20_Published35[[#This Row],[LNTP (6010)]])+(7-1),1)),2)</f>
        <v>FY21</v>
      </c>
      <c r="L104" s="13" t="str">
        <f>"Q"&amp;CHOOSE(MONTH(FY20_Published35[[#This Row],[LNTP (6010)]]),3,3,3,4,4,4,1,1,1,2,2,2)</f>
        <v>Q1</v>
      </c>
      <c r="M104" s="39" t="s">
        <v>563</v>
      </c>
      <c r="N104" s="36" t="s">
        <v>808</v>
      </c>
      <c r="O104" s="36" t="s">
        <v>567</v>
      </c>
      <c r="P104" s="48" t="s">
        <v>658</v>
      </c>
    </row>
    <row r="105" spans="1:16" x14ac:dyDescent="0.2">
      <c r="A105" s="34" t="s">
        <v>341</v>
      </c>
      <c r="B105" s="28" t="s">
        <v>912</v>
      </c>
      <c r="C105" s="28" t="s">
        <v>263</v>
      </c>
      <c r="D105" s="28" t="s">
        <v>0</v>
      </c>
      <c r="E105" s="43">
        <v>2160379.99693128</v>
      </c>
      <c r="F105" s="43">
        <v>3332999.9954028698</v>
      </c>
      <c r="G105" s="56">
        <v>43922</v>
      </c>
      <c r="H105" s="35" t="str">
        <f>"FY"&amp;RIGHT(YEAR(DATE(YEAR(FY20_Published35[[#This Row],[Contract Bid - Start (5010)]]),MONTH(FY20_Published35[[#This Row],[Contract Bid - Start (5010)]])+(7-1),1)),2)</f>
        <v>FY20</v>
      </c>
      <c r="I105" s="13" t="str">
        <f>"Q"&amp;CHOOSE(MONTH(FY20_Published35[[#This Row],[Contract Bid - Start (5010)]]),3,3,3,4,4,4,1,1,1,2,2,2)</f>
        <v>Q4</v>
      </c>
      <c r="J105" s="56">
        <v>44105</v>
      </c>
      <c r="K105" s="35" t="str">
        <f>"FY"&amp;RIGHT(YEAR(DATE(YEAR(FY20_Published35[[#This Row],[LNTP (6010)]]),MONTH(FY20_Published35[[#This Row],[LNTP (6010)]])+(7-1),1)),2)</f>
        <v>FY21</v>
      </c>
      <c r="L105" s="13" t="str">
        <f>"Q"&amp;CHOOSE(MONTH(FY20_Published35[[#This Row],[LNTP (6010)]]),3,3,3,4,4,4,1,1,1,2,2,2)</f>
        <v>Q2</v>
      </c>
      <c r="M105" s="39" t="s">
        <v>563</v>
      </c>
      <c r="N105" s="36" t="s">
        <v>808</v>
      </c>
      <c r="O105" s="36" t="s">
        <v>567</v>
      </c>
      <c r="P105" s="48" t="s">
        <v>594</v>
      </c>
    </row>
    <row r="106" spans="1:16" x14ac:dyDescent="0.2">
      <c r="A106" s="34" t="s">
        <v>57</v>
      </c>
      <c r="B106" s="28" t="s">
        <v>913</v>
      </c>
      <c r="C106" s="28" t="s">
        <v>318</v>
      </c>
      <c r="D106" s="28" t="s">
        <v>0</v>
      </c>
      <c r="E106" s="43">
        <v>6689999.5599999996</v>
      </c>
      <c r="F106" s="43">
        <v>8928713.5599291697</v>
      </c>
      <c r="G106" s="56">
        <v>43913</v>
      </c>
      <c r="H106" s="35" t="str">
        <f>"FY"&amp;RIGHT(YEAR(DATE(YEAR(FY20_Published35[[#This Row],[Contract Bid - Start (5010)]]),MONTH(FY20_Published35[[#This Row],[Contract Bid - Start (5010)]])+(7-1),1)),2)</f>
        <v>FY20</v>
      </c>
      <c r="I106" s="13" t="str">
        <f>"Q"&amp;CHOOSE(MONTH(FY20_Published35[[#This Row],[Contract Bid - Start (5010)]]),3,3,3,4,4,4,1,1,1,2,2,2)</f>
        <v>Q3</v>
      </c>
      <c r="J106" s="56">
        <v>44048</v>
      </c>
      <c r="K106" s="35" t="str">
        <f>"FY"&amp;RIGHT(YEAR(DATE(YEAR(FY20_Published35[[#This Row],[LNTP (6010)]]),MONTH(FY20_Published35[[#This Row],[LNTP (6010)]])+(7-1),1)),2)</f>
        <v>FY21</v>
      </c>
      <c r="L106" s="13" t="str">
        <f>"Q"&amp;CHOOSE(MONTH(FY20_Published35[[#This Row],[LNTP (6010)]]),3,3,3,4,4,4,1,1,1,2,2,2)</f>
        <v>Q1</v>
      </c>
      <c r="M106" s="39" t="s">
        <v>563</v>
      </c>
      <c r="N106" s="36" t="s">
        <v>808</v>
      </c>
      <c r="O106" s="36" t="s">
        <v>567</v>
      </c>
      <c r="P106" s="48" t="s">
        <v>592</v>
      </c>
    </row>
    <row r="107" spans="1:16" x14ac:dyDescent="0.2">
      <c r="A107" s="34" t="s">
        <v>357</v>
      </c>
      <c r="B107" s="28" t="s">
        <v>914</v>
      </c>
      <c r="C107" s="28" t="s">
        <v>246</v>
      </c>
      <c r="D107" s="28" t="s">
        <v>0</v>
      </c>
      <c r="E107" s="43">
        <v>4270000</v>
      </c>
      <c r="F107" s="43">
        <v>6076376.9181050397</v>
      </c>
      <c r="G107" s="56">
        <v>44172</v>
      </c>
      <c r="H107" s="35" t="str">
        <f>"FY"&amp;RIGHT(YEAR(DATE(YEAR(FY20_Published35[[#This Row],[Contract Bid - Start (5010)]]),MONTH(FY20_Published35[[#This Row],[Contract Bid - Start (5010)]])+(7-1),1)),2)</f>
        <v>FY21</v>
      </c>
      <c r="I107" s="13" t="str">
        <f>"Q"&amp;CHOOSE(MONTH(FY20_Published35[[#This Row],[Contract Bid - Start (5010)]]),3,3,3,4,4,4,1,1,1,2,2,2)</f>
        <v>Q2</v>
      </c>
      <c r="J107" s="56">
        <v>44340</v>
      </c>
      <c r="K107" s="35" t="str">
        <f>"FY"&amp;RIGHT(YEAR(DATE(YEAR(FY20_Published35[[#This Row],[LNTP (6010)]]),MONTH(FY20_Published35[[#This Row],[LNTP (6010)]])+(7-1),1)),2)</f>
        <v>FY21</v>
      </c>
      <c r="L107" s="13" t="str">
        <f>"Q"&amp;CHOOSE(MONTH(FY20_Published35[[#This Row],[LNTP (6010)]]),3,3,3,4,4,4,1,1,1,2,2,2)</f>
        <v>Q4</v>
      </c>
      <c r="M107" s="39" t="s">
        <v>563</v>
      </c>
      <c r="N107" s="36" t="s">
        <v>808</v>
      </c>
      <c r="O107" s="36" t="s">
        <v>567</v>
      </c>
      <c r="P107" s="48" t="s">
        <v>597</v>
      </c>
    </row>
    <row r="108" spans="1:16" x14ac:dyDescent="0.2">
      <c r="A108" s="15" t="s">
        <v>55</v>
      </c>
      <c r="B108" s="28" t="s">
        <v>915</v>
      </c>
      <c r="C108" s="28" t="s">
        <v>266</v>
      </c>
      <c r="D108" s="28" t="s">
        <v>0</v>
      </c>
      <c r="E108" s="43">
        <v>5751376</v>
      </c>
      <c r="F108" s="43">
        <v>9533349</v>
      </c>
      <c r="G108" s="56">
        <v>43981</v>
      </c>
      <c r="H108" s="35" t="str">
        <f>"FY"&amp;RIGHT(YEAR(DATE(YEAR(FY20_Published35[[#This Row],[Contract Bid - Start (5010)]]),MONTH(FY20_Published35[[#This Row],[Contract Bid - Start (5010)]])+(7-1),1)),2)</f>
        <v>FY20</v>
      </c>
      <c r="I108" s="13" t="str">
        <f>"Q"&amp;CHOOSE(MONTH(FY20_Published35[[#This Row],[Contract Bid - Start (5010)]]),3,3,3,4,4,4,1,1,1,2,2,2)</f>
        <v>Q4</v>
      </c>
      <c r="J108" s="56">
        <v>44150</v>
      </c>
      <c r="K108" s="35" t="str">
        <f>"FY"&amp;RIGHT(YEAR(DATE(YEAR(FY20_Published35[[#This Row],[LNTP (6010)]]),MONTH(FY20_Published35[[#This Row],[LNTP (6010)]])+(7-1),1)),2)</f>
        <v>FY21</v>
      </c>
      <c r="L108" s="13" t="str">
        <f>"Q"&amp;CHOOSE(MONTH(FY20_Published35[[#This Row],[LNTP (6010)]]),3,3,3,4,4,4,1,1,1,2,2,2)</f>
        <v>Q2</v>
      </c>
      <c r="M108" s="39" t="s">
        <v>564</v>
      </c>
      <c r="N108" s="36" t="s">
        <v>808</v>
      </c>
      <c r="O108" s="36" t="s">
        <v>567</v>
      </c>
      <c r="P108" s="48" t="s">
        <v>600</v>
      </c>
    </row>
    <row r="109" spans="1:16" x14ac:dyDescent="0.2">
      <c r="A109" s="34" t="s">
        <v>450</v>
      </c>
      <c r="B109" s="28" t="s">
        <v>916</v>
      </c>
      <c r="C109" s="28" t="s">
        <v>326</v>
      </c>
      <c r="D109" s="28" t="s">
        <v>0</v>
      </c>
      <c r="E109" s="43">
        <v>15284458.252958801</v>
      </c>
      <c r="F109" s="43">
        <v>24467997.700098298</v>
      </c>
      <c r="G109" s="56">
        <v>44013</v>
      </c>
      <c r="H109" s="35" t="str">
        <f>"FY"&amp;RIGHT(YEAR(DATE(YEAR(FY20_Published35[[#This Row],[Contract Bid - Start (5010)]]),MONTH(FY20_Published35[[#This Row],[Contract Bid - Start (5010)]])+(7-1),1)),2)</f>
        <v>FY21</v>
      </c>
      <c r="I109" s="13" t="str">
        <f>"Q"&amp;CHOOSE(MONTH(FY20_Published35[[#This Row],[Contract Bid - Start (5010)]]),3,3,3,4,4,4,1,1,1,2,2,2)</f>
        <v>Q1</v>
      </c>
      <c r="J109" s="56">
        <v>44200</v>
      </c>
      <c r="K109" s="35" t="str">
        <f>"FY"&amp;RIGHT(YEAR(DATE(YEAR(FY20_Published35[[#This Row],[LNTP (6010)]]),MONTH(FY20_Published35[[#This Row],[LNTP (6010)]])+(7-1),1)),2)</f>
        <v>FY21</v>
      </c>
      <c r="L109" s="13" t="str">
        <f>"Q"&amp;CHOOSE(MONTH(FY20_Published35[[#This Row],[LNTP (6010)]]),3,3,3,4,4,4,1,1,1,2,2,2)</f>
        <v>Q3</v>
      </c>
      <c r="M109" s="39" t="s">
        <v>564</v>
      </c>
      <c r="N109" s="36" t="s">
        <v>808</v>
      </c>
      <c r="O109" s="36" t="s">
        <v>567</v>
      </c>
      <c r="P109" s="48" t="s">
        <v>572</v>
      </c>
    </row>
    <row r="110" spans="1:16" x14ac:dyDescent="0.2">
      <c r="A110" s="34" t="s">
        <v>364</v>
      </c>
      <c r="B110" s="28" t="s">
        <v>917</v>
      </c>
      <c r="C110" s="28" t="s">
        <v>318</v>
      </c>
      <c r="D110" s="28" t="s">
        <v>0</v>
      </c>
      <c r="E110" s="43">
        <v>4366673</v>
      </c>
      <c r="F110" s="43">
        <v>6045538.99998351</v>
      </c>
      <c r="G110" s="56">
        <v>43934</v>
      </c>
      <c r="H110" s="35" t="str">
        <f>"FY"&amp;RIGHT(YEAR(DATE(YEAR(FY20_Published35[[#This Row],[Contract Bid - Start (5010)]]),MONTH(FY20_Published35[[#This Row],[Contract Bid - Start (5010)]])+(7-1),1)),2)</f>
        <v>FY20</v>
      </c>
      <c r="I110" s="13" t="str">
        <f>"Q"&amp;CHOOSE(MONTH(FY20_Published35[[#This Row],[Contract Bid - Start (5010)]]),3,3,3,4,4,4,1,1,1,2,2,2)</f>
        <v>Q4</v>
      </c>
      <c r="J110" s="56">
        <v>44042</v>
      </c>
      <c r="K110" s="35" t="str">
        <f>"FY"&amp;RIGHT(YEAR(DATE(YEAR(FY20_Published35[[#This Row],[LNTP (6010)]]),MONTH(FY20_Published35[[#This Row],[LNTP (6010)]])+(7-1),1)),2)</f>
        <v>FY21</v>
      </c>
      <c r="L110" s="13" t="str">
        <f>"Q"&amp;CHOOSE(MONTH(FY20_Published35[[#This Row],[LNTP (6010)]]),3,3,3,4,4,4,1,1,1,2,2,2)</f>
        <v>Q1</v>
      </c>
      <c r="M110" s="39" t="s">
        <v>563</v>
      </c>
      <c r="N110" s="36" t="s">
        <v>808</v>
      </c>
      <c r="O110" s="36" t="s">
        <v>567</v>
      </c>
      <c r="P110" s="48" t="s">
        <v>592</v>
      </c>
    </row>
    <row r="111" spans="1:16" x14ac:dyDescent="0.2">
      <c r="A111" s="34" t="s">
        <v>54</v>
      </c>
      <c r="B111" s="28" t="s">
        <v>918</v>
      </c>
      <c r="C111" s="28" t="s">
        <v>318</v>
      </c>
      <c r="D111" s="28" t="s">
        <v>0</v>
      </c>
      <c r="E111" s="43">
        <v>4770578</v>
      </c>
      <c r="F111" s="43">
        <v>6463815.7999220099</v>
      </c>
      <c r="G111" s="56">
        <v>43913</v>
      </c>
      <c r="H111" s="35" t="str">
        <f>"FY"&amp;RIGHT(YEAR(DATE(YEAR(FY20_Published35[[#This Row],[Contract Bid - Start (5010)]]),MONTH(FY20_Published35[[#This Row],[Contract Bid - Start (5010)]])+(7-1),1)),2)</f>
        <v>FY20</v>
      </c>
      <c r="I111" s="13" t="str">
        <f>"Q"&amp;CHOOSE(MONTH(FY20_Published35[[#This Row],[Contract Bid - Start (5010)]]),3,3,3,4,4,4,1,1,1,2,2,2)</f>
        <v>Q3</v>
      </c>
      <c r="J111" s="56">
        <v>44035</v>
      </c>
      <c r="K111" s="35" t="str">
        <f>"FY"&amp;RIGHT(YEAR(DATE(YEAR(FY20_Published35[[#This Row],[LNTP (6010)]]),MONTH(FY20_Published35[[#This Row],[LNTP (6010)]])+(7-1),1)),2)</f>
        <v>FY21</v>
      </c>
      <c r="L111" s="13" t="str">
        <f>"Q"&amp;CHOOSE(MONTH(FY20_Published35[[#This Row],[LNTP (6010)]]),3,3,3,4,4,4,1,1,1,2,2,2)</f>
        <v>Q1</v>
      </c>
      <c r="M111" s="39" t="s">
        <v>563</v>
      </c>
      <c r="N111" s="36" t="s">
        <v>808</v>
      </c>
      <c r="O111" s="36" t="s">
        <v>567</v>
      </c>
      <c r="P111" s="48" t="s">
        <v>592</v>
      </c>
    </row>
    <row r="112" spans="1:16" x14ac:dyDescent="0.2">
      <c r="A112" s="34" t="s">
        <v>463</v>
      </c>
      <c r="B112" s="28" t="s">
        <v>919</v>
      </c>
      <c r="C112" s="28" t="s">
        <v>264</v>
      </c>
      <c r="D112" s="28" t="s">
        <v>0</v>
      </c>
      <c r="E112" s="43">
        <v>17900000</v>
      </c>
      <c r="F112" s="43">
        <v>24499999.987078801</v>
      </c>
      <c r="G112" s="56">
        <v>44075</v>
      </c>
      <c r="H112" s="35" t="str">
        <f>"FY"&amp;RIGHT(YEAR(DATE(YEAR(FY20_Published35[[#This Row],[Contract Bid - Start (5010)]]),MONTH(FY20_Published35[[#This Row],[Contract Bid - Start (5010)]])+(7-1),1)),2)</f>
        <v>FY21</v>
      </c>
      <c r="I112" s="13" t="str">
        <f>"Q"&amp;CHOOSE(MONTH(FY20_Published35[[#This Row],[Contract Bid - Start (5010)]]),3,3,3,4,4,4,1,1,1,2,2,2)</f>
        <v>Q1</v>
      </c>
      <c r="J112" s="56">
        <v>44256</v>
      </c>
      <c r="K112" s="35" t="str">
        <f>"FY"&amp;RIGHT(YEAR(DATE(YEAR(FY20_Published35[[#This Row],[LNTP (6010)]]),MONTH(FY20_Published35[[#This Row],[LNTP (6010)]])+(7-1),1)),2)</f>
        <v>FY21</v>
      </c>
      <c r="L112" s="13" t="str">
        <f>"Q"&amp;CHOOSE(MONTH(FY20_Published35[[#This Row],[LNTP (6010)]]),3,3,3,4,4,4,1,1,1,2,2,2)</f>
        <v>Q3</v>
      </c>
      <c r="M112" s="39" t="s">
        <v>563</v>
      </c>
      <c r="N112" s="36" t="s">
        <v>808</v>
      </c>
      <c r="O112" s="36" t="s">
        <v>567</v>
      </c>
      <c r="P112" s="48" t="s">
        <v>598</v>
      </c>
    </row>
    <row r="113" spans="1:16" x14ac:dyDescent="0.2">
      <c r="A113" s="31" t="s">
        <v>509</v>
      </c>
      <c r="B113" s="28" t="s">
        <v>662</v>
      </c>
      <c r="C113" s="28" t="s">
        <v>318</v>
      </c>
      <c r="D113" s="28" t="s">
        <v>0</v>
      </c>
      <c r="E113" s="43">
        <v>1659494</v>
      </c>
      <c r="F113" s="43">
        <v>3271585</v>
      </c>
      <c r="G113" s="56">
        <v>44302</v>
      </c>
      <c r="H113" s="35" t="str">
        <f>"FY"&amp;RIGHT(YEAR(DATE(YEAR(FY20_Published35[[#This Row],[Contract Bid - Start (5010)]]),MONTH(FY20_Published35[[#This Row],[Contract Bid - Start (5010)]])+(7-1),1)),2)</f>
        <v>FY21</v>
      </c>
      <c r="I113" s="13" t="str">
        <f>"Q"&amp;CHOOSE(MONTH(FY20_Published35[[#This Row],[Contract Bid - Start (5010)]]),3,3,3,4,4,4,1,1,1,2,2,2)</f>
        <v>Q4</v>
      </c>
      <c r="J113" s="56">
        <v>44377</v>
      </c>
      <c r="K113" s="35" t="str">
        <f>"FY"&amp;RIGHT(YEAR(DATE(YEAR(FY20_Published35[[#This Row],[LNTP (6010)]]),MONTH(FY20_Published35[[#This Row],[LNTP (6010)]])+(7-1),1)),2)</f>
        <v>FY21</v>
      </c>
      <c r="L113" s="13" t="str">
        <f>"Q"&amp;CHOOSE(MONTH(FY20_Published35[[#This Row],[LNTP (6010)]]),3,3,3,4,4,4,1,1,1,2,2,2)</f>
        <v>Q4</v>
      </c>
      <c r="M113" s="39" t="s">
        <v>563</v>
      </c>
      <c r="N113" s="36" t="s">
        <v>808</v>
      </c>
      <c r="O113" s="36" t="s">
        <v>567</v>
      </c>
      <c r="P113" s="48" t="s">
        <v>592</v>
      </c>
    </row>
    <row r="114" spans="1:16" x14ac:dyDescent="0.2">
      <c r="A114" s="34" t="s">
        <v>52</v>
      </c>
      <c r="B114" s="28" t="s">
        <v>920</v>
      </c>
      <c r="C114" s="28" t="s">
        <v>318</v>
      </c>
      <c r="D114" s="28" t="s">
        <v>0</v>
      </c>
      <c r="E114" s="43">
        <v>2807051</v>
      </c>
      <c r="F114" s="43">
        <v>4459999.79977817</v>
      </c>
      <c r="G114" s="56">
        <v>43895</v>
      </c>
      <c r="H114" s="35" t="str">
        <f>"FY"&amp;RIGHT(YEAR(DATE(YEAR(FY20_Published35[[#This Row],[Contract Bid - Start (5010)]]),MONTH(FY20_Published35[[#This Row],[Contract Bid - Start (5010)]])+(7-1),1)),2)</f>
        <v>FY20</v>
      </c>
      <c r="I114" s="13" t="str">
        <f>"Q"&amp;CHOOSE(MONTH(FY20_Published35[[#This Row],[Contract Bid - Start (5010)]]),3,3,3,4,4,4,1,1,1,2,2,2)</f>
        <v>Q3</v>
      </c>
      <c r="J114" s="56">
        <v>44043</v>
      </c>
      <c r="K114" s="35" t="str">
        <f>"FY"&amp;RIGHT(YEAR(DATE(YEAR(FY20_Published35[[#This Row],[LNTP (6010)]]),MONTH(FY20_Published35[[#This Row],[LNTP (6010)]])+(7-1),1)),2)</f>
        <v>FY21</v>
      </c>
      <c r="L114" s="13" t="str">
        <f>"Q"&amp;CHOOSE(MONTH(FY20_Published35[[#This Row],[LNTP (6010)]]),3,3,3,4,4,4,1,1,1,2,2,2)</f>
        <v>Q1</v>
      </c>
      <c r="M114" s="39" t="s">
        <v>563</v>
      </c>
      <c r="N114" s="36" t="s">
        <v>808</v>
      </c>
      <c r="O114" s="36" t="s">
        <v>567</v>
      </c>
      <c r="P114" s="48" t="s">
        <v>592</v>
      </c>
    </row>
    <row r="115" spans="1:16" x14ac:dyDescent="0.2">
      <c r="A115" s="34" t="s">
        <v>359</v>
      </c>
      <c r="B115" s="28" t="s">
        <v>921</v>
      </c>
      <c r="C115" s="28" t="s">
        <v>318</v>
      </c>
      <c r="D115" s="28" t="s">
        <v>0</v>
      </c>
      <c r="E115" s="43">
        <v>1502338</v>
      </c>
      <c r="F115" s="43">
        <v>2603753.9997422998</v>
      </c>
      <c r="G115" s="56">
        <v>43906</v>
      </c>
      <c r="H115" s="35" t="str">
        <f>"FY"&amp;RIGHT(YEAR(DATE(YEAR(FY20_Published35[[#This Row],[Contract Bid - Start (5010)]]),MONTH(FY20_Published35[[#This Row],[Contract Bid - Start (5010)]])+(7-1),1)),2)</f>
        <v>FY20</v>
      </c>
      <c r="I115" s="13" t="str">
        <f>"Q"&amp;CHOOSE(MONTH(FY20_Published35[[#This Row],[Contract Bid - Start (5010)]]),3,3,3,4,4,4,1,1,1,2,2,2)</f>
        <v>Q3</v>
      </c>
      <c r="J115" s="56">
        <v>44084</v>
      </c>
      <c r="K115" s="35" t="str">
        <f>"FY"&amp;RIGHT(YEAR(DATE(YEAR(FY20_Published35[[#This Row],[LNTP (6010)]]),MONTH(FY20_Published35[[#This Row],[LNTP (6010)]])+(7-1),1)),2)</f>
        <v>FY21</v>
      </c>
      <c r="L115" s="13" t="str">
        <f>"Q"&amp;CHOOSE(MONTH(FY20_Published35[[#This Row],[LNTP (6010)]]),3,3,3,4,4,4,1,1,1,2,2,2)</f>
        <v>Q1</v>
      </c>
      <c r="M115" s="39" t="s">
        <v>563</v>
      </c>
      <c r="N115" s="36" t="s">
        <v>808</v>
      </c>
      <c r="O115" s="36" t="s">
        <v>567</v>
      </c>
      <c r="P115" s="48" t="s">
        <v>658</v>
      </c>
    </row>
    <row r="116" spans="1:16" x14ac:dyDescent="0.2">
      <c r="A116" s="34" t="s">
        <v>302</v>
      </c>
      <c r="B116" s="28" t="s">
        <v>922</v>
      </c>
      <c r="C116" s="28" t="s">
        <v>264</v>
      </c>
      <c r="D116" s="28" t="s">
        <v>0</v>
      </c>
      <c r="E116" s="43">
        <v>4678000</v>
      </c>
      <c r="F116" s="43">
        <v>6677999.9977854397</v>
      </c>
      <c r="G116" s="56">
        <v>43872</v>
      </c>
      <c r="H116" s="35" t="str">
        <f>"FY"&amp;RIGHT(YEAR(DATE(YEAR(FY20_Published35[[#This Row],[Contract Bid - Start (5010)]]),MONTH(FY20_Published35[[#This Row],[Contract Bid - Start (5010)]])+(7-1),1)),2)</f>
        <v>FY20</v>
      </c>
      <c r="I116" s="13" t="str">
        <f>"Q"&amp;CHOOSE(MONTH(FY20_Published35[[#This Row],[Contract Bid - Start (5010)]]),3,3,3,4,4,4,1,1,1,2,2,2)</f>
        <v>Q3</v>
      </c>
      <c r="J116" s="56">
        <v>44056</v>
      </c>
      <c r="K116" s="35" t="str">
        <f>"FY"&amp;RIGHT(YEAR(DATE(YEAR(FY20_Published35[[#This Row],[LNTP (6010)]]),MONTH(FY20_Published35[[#This Row],[LNTP (6010)]])+(7-1),1)),2)</f>
        <v>FY21</v>
      </c>
      <c r="L116" s="13" t="str">
        <f>"Q"&amp;CHOOSE(MONTH(FY20_Published35[[#This Row],[LNTP (6010)]]),3,3,3,4,4,4,1,1,1,2,2,2)</f>
        <v>Q1</v>
      </c>
      <c r="M116" s="39" t="s">
        <v>563</v>
      </c>
      <c r="N116" s="36" t="s">
        <v>808</v>
      </c>
      <c r="O116" s="36" t="s">
        <v>567</v>
      </c>
      <c r="P116" s="48" t="s">
        <v>598</v>
      </c>
    </row>
    <row r="117" spans="1:16" x14ac:dyDescent="0.2">
      <c r="A117" s="34" t="s">
        <v>422</v>
      </c>
      <c r="B117" s="28" t="s">
        <v>923</v>
      </c>
      <c r="C117" s="28" t="s">
        <v>264</v>
      </c>
      <c r="D117" s="28" t="s">
        <v>0</v>
      </c>
      <c r="E117" s="43">
        <v>65209999.967395</v>
      </c>
      <c r="F117" s="43">
        <v>80498530.906093106</v>
      </c>
      <c r="G117" s="56">
        <v>44113</v>
      </c>
      <c r="H117" s="35" t="str">
        <f>"FY"&amp;RIGHT(YEAR(DATE(YEAR(FY20_Published35[[#This Row],[Contract Bid - Start (5010)]]),MONTH(FY20_Published35[[#This Row],[Contract Bid - Start (5010)]])+(7-1),1)),2)</f>
        <v>FY21</v>
      </c>
      <c r="I117" s="13" t="str">
        <f>"Q"&amp;CHOOSE(MONTH(FY20_Published35[[#This Row],[Contract Bid - Start (5010)]]),3,3,3,4,4,4,1,1,1,2,2,2)</f>
        <v>Q2</v>
      </c>
      <c r="J117" s="56">
        <v>44308</v>
      </c>
      <c r="K117" s="35" t="str">
        <f>"FY"&amp;RIGHT(YEAR(DATE(YEAR(FY20_Published35[[#This Row],[LNTP (6010)]]),MONTH(FY20_Published35[[#This Row],[LNTP (6010)]])+(7-1),1)),2)</f>
        <v>FY21</v>
      </c>
      <c r="L117" s="13" t="str">
        <f>"Q"&amp;CHOOSE(MONTH(FY20_Published35[[#This Row],[LNTP (6010)]]),3,3,3,4,4,4,1,1,1,2,2,2)</f>
        <v>Q4</v>
      </c>
      <c r="M117" s="39" t="s">
        <v>564</v>
      </c>
      <c r="N117" s="36" t="s">
        <v>808</v>
      </c>
      <c r="O117" s="36" t="s">
        <v>567</v>
      </c>
      <c r="P117" s="48" t="s">
        <v>578</v>
      </c>
    </row>
    <row r="118" spans="1:16" x14ac:dyDescent="0.2">
      <c r="A118" s="34" t="s">
        <v>462</v>
      </c>
      <c r="B118" s="28" t="s">
        <v>924</v>
      </c>
      <c r="C118" s="28" t="s">
        <v>318</v>
      </c>
      <c r="D118" s="28" t="s">
        <v>240</v>
      </c>
      <c r="E118" s="43">
        <v>273480</v>
      </c>
      <c r="F118" s="43">
        <v>606000</v>
      </c>
      <c r="G118" s="56">
        <v>44137</v>
      </c>
      <c r="H118" s="35" t="str">
        <f>"FY"&amp;RIGHT(YEAR(DATE(YEAR(FY20_Published35[[#This Row],[Contract Bid - Start (5010)]]),MONTH(FY20_Published35[[#This Row],[Contract Bid - Start (5010)]])+(7-1),1)),2)</f>
        <v>FY21</v>
      </c>
      <c r="I118" s="13" t="str">
        <f>"Q"&amp;CHOOSE(MONTH(FY20_Published35[[#This Row],[Contract Bid - Start (5010)]]),3,3,3,4,4,4,1,1,1,2,2,2)</f>
        <v>Q2</v>
      </c>
      <c r="J118" s="56">
        <v>44327</v>
      </c>
      <c r="K118" s="35" t="str">
        <f>"FY"&amp;RIGHT(YEAR(DATE(YEAR(FY20_Published35[[#This Row],[LNTP (6010)]]),MONTH(FY20_Published35[[#This Row],[LNTP (6010)]])+(7-1),1)),2)</f>
        <v>FY21</v>
      </c>
      <c r="L118" s="13" t="str">
        <f>"Q"&amp;CHOOSE(MONTH(FY20_Published35[[#This Row],[LNTP (6010)]]),3,3,3,4,4,4,1,1,1,2,2,2)</f>
        <v>Q4</v>
      </c>
      <c r="M118" s="39" t="s">
        <v>563</v>
      </c>
      <c r="N118" s="36" t="s">
        <v>808</v>
      </c>
      <c r="O118" s="36" t="s">
        <v>567</v>
      </c>
      <c r="P118" s="48" t="s">
        <v>655</v>
      </c>
    </row>
    <row r="119" spans="1:16" x14ac:dyDescent="0.2">
      <c r="A119" s="31" t="s">
        <v>50</v>
      </c>
      <c r="B119" s="28" t="s">
        <v>925</v>
      </c>
      <c r="C119" s="28" t="s">
        <v>318</v>
      </c>
      <c r="D119" s="28" t="s">
        <v>0</v>
      </c>
      <c r="E119" s="43">
        <v>4376685.8246437004</v>
      </c>
      <c r="F119" s="43">
        <v>6036685.8245425196</v>
      </c>
      <c r="G119" s="56">
        <v>43984</v>
      </c>
      <c r="H119" s="35" t="str">
        <f>"FY"&amp;RIGHT(YEAR(DATE(YEAR(FY20_Published35[[#This Row],[Contract Bid - Start (5010)]]),MONTH(FY20_Published35[[#This Row],[Contract Bid - Start (5010)]])+(7-1),1)),2)</f>
        <v>FY20</v>
      </c>
      <c r="I119" s="13" t="str">
        <f>"Q"&amp;CHOOSE(MONTH(FY20_Published35[[#This Row],[Contract Bid - Start (5010)]]),3,3,3,4,4,4,1,1,1,2,2,2)</f>
        <v>Q4</v>
      </c>
      <c r="J119" s="56">
        <v>44162</v>
      </c>
      <c r="K119" s="35" t="str">
        <f>"FY"&amp;RIGHT(YEAR(DATE(YEAR(FY20_Published35[[#This Row],[LNTP (6010)]]),MONTH(FY20_Published35[[#This Row],[LNTP (6010)]])+(7-1),1)),2)</f>
        <v>FY21</v>
      </c>
      <c r="L119" s="13" t="str">
        <f>"Q"&amp;CHOOSE(MONTH(FY20_Published35[[#This Row],[LNTP (6010)]]),3,3,3,4,4,4,1,1,1,2,2,2)</f>
        <v>Q2</v>
      </c>
      <c r="M119" s="39" t="s">
        <v>563</v>
      </c>
      <c r="N119" s="36" t="s">
        <v>808</v>
      </c>
      <c r="O119" s="36" t="s">
        <v>567</v>
      </c>
      <c r="P119" s="48" t="s">
        <v>592</v>
      </c>
    </row>
    <row r="120" spans="1:16" x14ac:dyDescent="0.2">
      <c r="A120" s="31" t="s">
        <v>354</v>
      </c>
      <c r="B120" s="28" t="s">
        <v>926</v>
      </c>
      <c r="C120" s="28" t="s">
        <v>246</v>
      </c>
      <c r="D120" s="28" t="s">
        <v>0</v>
      </c>
      <c r="E120" s="43">
        <v>17443915</v>
      </c>
      <c r="F120" s="43">
        <v>26164178</v>
      </c>
      <c r="G120" s="56">
        <v>43990</v>
      </c>
      <c r="H120" s="35" t="str">
        <f>"FY"&amp;RIGHT(YEAR(DATE(YEAR(FY20_Published35[[#This Row],[Contract Bid - Start (5010)]]),MONTH(FY20_Published35[[#This Row],[Contract Bid - Start (5010)]])+(7-1),1)),2)</f>
        <v>FY20</v>
      </c>
      <c r="I120" s="13" t="str">
        <f>"Q"&amp;CHOOSE(MONTH(FY20_Published35[[#This Row],[Contract Bid - Start (5010)]]),3,3,3,4,4,4,1,1,1,2,2,2)</f>
        <v>Q4</v>
      </c>
      <c r="J120" s="56">
        <v>44173</v>
      </c>
      <c r="K120" s="35" t="str">
        <f>"FY"&amp;RIGHT(YEAR(DATE(YEAR(FY20_Published35[[#This Row],[LNTP (6010)]]),MONTH(FY20_Published35[[#This Row],[LNTP (6010)]])+(7-1),1)),2)</f>
        <v>FY21</v>
      </c>
      <c r="L120" s="13" t="str">
        <f>"Q"&amp;CHOOSE(MONTH(FY20_Published35[[#This Row],[LNTP (6010)]]),3,3,3,4,4,4,1,1,1,2,2,2)</f>
        <v>Q2</v>
      </c>
      <c r="M120" s="39" t="s">
        <v>563</v>
      </c>
      <c r="N120" s="36" t="s">
        <v>808</v>
      </c>
      <c r="O120" s="36" t="s">
        <v>567</v>
      </c>
      <c r="P120" s="48" t="s">
        <v>597</v>
      </c>
    </row>
    <row r="121" spans="1:16" x14ac:dyDescent="0.2">
      <c r="A121" s="34" t="s">
        <v>49</v>
      </c>
      <c r="B121" s="28" t="s">
        <v>927</v>
      </c>
      <c r="C121" s="28" t="s">
        <v>318</v>
      </c>
      <c r="D121" s="28" t="s">
        <v>0</v>
      </c>
      <c r="E121" s="43">
        <v>6386395.9986495702</v>
      </c>
      <c r="F121" s="43">
        <v>9190352.99856258</v>
      </c>
      <c r="G121" s="56">
        <v>43945</v>
      </c>
      <c r="H121" s="35" t="str">
        <f>"FY"&amp;RIGHT(YEAR(DATE(YEAR(FY20_Published35[[#This Row],[Contract Bid - Start (5010)]]),MONTH(FY20_Published35[[#This Row],[Contract Bid - Start (5010)]])+(7-1),1)),2)</f>
        <v>FY20</v>
      </c>
      <c r="I121" s="13" t="str">
        <f>"Q"&amp;CHOOSE(MONTH(FY20_Published35[[#This Row],[Contract Bid - Start (5010)]]),3,3,3,4,4,4,1,1,1,2,2,2)</f>
        <v>Q4</v>
      </c>
      <c r="J121" s="56">
        <v>44120</v>
      </c>
      <c r="K121" s="35" t="str">
        <f>"FY"&amp;RIGHT(YEAR(DATE(YEAR(FY20_Published35[[#This Row],[LNTP (6010)]]),MONTH(FY20_Published35[[#This Row],[LNTP (6010)]])+(7-1),1)),2)</f>
        <v>FY21</v>
      </c>
      <c r="L121" s="13" t="str">
        <f>"Q"&amp;CHOOSE(MONTH(FY20_Published35[[#This Row],[LNTP (6010)]]),3,3,3,4,4,4,1,1,1,2,2,2)</f>
        <v>Q2</v>
      </c>
      <c r="M121" s="39" t="s">
        <v>563</v>
      </c>
      <c r="N121" s="36" t="s">
        <v>808</v>
      </c>
      <c r="O121" s="36" t="s">
        <v>567</v>
      </c>
      <c r="P121" s="48" t="s">
        <v>592</v>
      </c>
    </row>
    <row r="122" spans="1:16" x14ac:dyDescent="0.2">
      <c r="A122" s="34" t="s">
        <v>529</v>
      </c>
      <c r="B122" s="28" t="s">
        <v>928</v>
      </c>
      <c r="C122" s="28" t="s">
        <v>263</v>
      </c>
      <c r="D122" s="28" t="s">
        <v>0</v>
      </c>
      <c r="E122" s="43">
        <v>32826000</v>
      </c>
      <c r="F122" s="43">
        <v>35554999.999951497</v>
      </c>
      <c r="G122" s="56">
        <v>44047</v>
      </c>
      <c r="H122" s="35" t="str">
        <f>"FY"&amp;RIGHT(YEAR(DATE(YEAR(FY20_Published35[[#This Row],[Contract Bid - Start (5010)]]),MONTH(FY20_Published35[[#This Row],[Contract Bid - Start (5010)]])+(7-1),1)),2)</f>
        <v>FY21</v>
      </c>
      <c r="I122" s="13" t="str">
        <f>"Q"&amp;CHOOSE(MONTH(FY20_Published35[[#This Row],[Contract Bid - Start (5010)]]),3,3,3,4,4,4,1,1,1,2,2,2)</f>
        <v>Q1</v>
      </c>
      <c r="J122" s="56">
        <v>44237</v>
      </c>
      <c r="K122" s="35" t="str">
        <f>"FY"&amp;RIGHT(YEAR(DATE(YEAR(FY20_Published35[[#This Row],[LNTP (6010)]]),MONTH(FY20_Published35[[#This Row],[LNTP (6010)]])+(7-1),1)),2)</f>
        <v>FY21</v>
      </c>
      <c r="L122" s="13" t="str">
        <f>"Q"&amp;CHOOSE(MONTH(FY20_Published35[[#This Row],[LNTP (6010)]]),3,3,3,4,4,4,1,1,1,2,2,2)</f>
        <v>Q3</v>
      </c>
      <c r="M122" s="39" t="s">
        <v>564</v>
      </c>
      <c r="N122" s="36" t="s">
        <v>808</v>
      </c>
      <c r="O122" s="36" t="s">
        <v>567</v>
      </c>
      <c r="P122" s="48" t="s">
        <v>657</v>
      </c>
    </row>
    <row r="123" spans="1:16" x14ac:dyDescent="0.2">
      <c r="A123" s="31" t="s">
        <v>47</v>
      </c>
      <c r="B123" s="28" t="s">
        <v>929</v>
      </c>
      <c r="C123" s="28" t="s">
        <v>318</v>
      </c>
      <c r="D123" s="28" t="s">
        <v>0</v>
      </c>
      <c r="E123" s="43">
        <v>1049999.9996372701</v>
      </c>
      <c r="F123" s="43">
        <v>1617848.9996372701</v>
      </c>
      <c r="G123" s="56">
        <v>43931</v>
      </c>
      <c r="H123" s="35" t="str">
        <f>"FY"&amp;RIGHT(YEAR(DATE(YEAR(FY20_Published35[[#This Row],[Contract Bid - Start (5010)]]),MONTH(FY20_Published35[[#This Row],[Contract Bid - Start (5010)]])+(7-1),1)),2)</f>
        <v>FY20</v>
      </c>
      <c r="I123" s="13" t="str">
        <f>"Q"&amp;CHOOSE(MONTH(FY20_Published35[[#This Row],[Contract Bid - Start (5010)]]),3,3,3,4,4,4,1,1,1,2,2,2)</f>
        <v>Q4</v>
      </c>
      <c r="J123" s="56">
        <v>44071</v>
      </c>
      <c r="K123" s="35" t="str">
        <f>"FY"&amp;RIGHT(YEAR(DATE(YEAR(FY20_Published35[[#This Row],[LNTP (6010)]]),MONTH(FY20_Published35[[#This Row],[LNTP (6010)]])+(7-1),1)),2)</f>
        <v>FY21</v>
      </c>
      <c r="L123" s="13" t="str">
        <f>"Q"&amp;CHOOSE(MONTH(FY20_Published35[[#This Row],[LNTP (6010)]]),3,3,3,4,4,4,1,1,1,2,2,2)</f>
        <v>Q1</v>
      </c>
      <c r="M123" s="39" t="s">
        <v>563</v>
      </c>
      <c r="N123" s="36" t="s">
        <v>808</v>
      </c>
      <c r="O123" s="36" t="s">
        <v>567</v>
      </c>
      <c r="P123" s="48" t="s">
        <v>592</v>
      </c>
    </row>
    <row r="124" spans="1:16" x14ac:dyDescent="0.2">
      <c r="A124" s="31" t="s">
        <v>360</v>
      </c>
      <c r="B124" s="28" t="s">
        <v>930</v>
      </c>
      <c r="C124" s="28" t="s">
        <v>318</v>
      </c>
      <c r="D124" s="28" t="s">
        <v>0</v>
      </c>
      <c r="E124" s="43">
        <v>1969144.99803086</v>
      </c>
      <c r="F124" s="43">
        <v>2730144.9975606599</v>
      </c>
      <c r="G124" s="56">
        <v>44153</v>
      </c>
      <c r="H124" s="35" t="str">
        <f>"FY"&amp;RIGHT(YEAR(DATE(YEAR(FY20_Published35[[#This Row],[Contract Bid - Start (5010)]]),MONTH(FY20_Published35[[#This Row],[Contract Bid - Start (5010)]])+(7-1),1)),2)</f>
        <v>FY21</v>
      </c>
      <c r="I124" s="13" t="str">
        <f>"Q"&amp;CHOOSE(MONTH(FY20_Published35[[#This Row],[Contract Bid - Start (5010)]]),3,3,3,4,4,4,1,1,1,2,2,2)</f>
        <v>Q2</v>
      </c>
      <c r="J124" s="56">
        <v>44341</v>
      </c>
      <c r="K124" s="35" t="str">
        <f>"FY"&amp;RIGHT(YEAR(DATE(YEAR(FY20_Published35[[#This Row],[LNTP (6010)]]),MONTH(FY20_Published35[[#This Row],[LNTP (6010)]])+(7-1),1)),2)</f>
        <v>FY21</v>
      </c>
      <c r="L124" s="13" t="str">
        <f>"Q"&amp;CHOOSE(MONTH(FY20_Published35[[#This Row],[LNTP (6010)]]),3,3,3,4,4,4,1,1,1,2,2,2)</f>
        <v>Q4</v>
      </c>
      <c r="M124" s="39" t="s">
        <v>563</v>
      </c>
      <c r="N124" s="36" t="s">
        <v>808</v>
      </c>
      <c r="O124" s="36" t="s">
        <v>567</v>
      </c>
      <c r="P124" s="48" t="s">
        <v>658</v>
      </c>
    </row>
    <row r="125" spans="1:16" x14ac:dyDescent="0.2">
      <c r="A125" s="34" t="s">
        <v>438</v>
      </c>
      <c r="B125" s="28" t="s">
        <v>931</v>
      </c>
      <c r="C125" s="28" t="s">
        <v>318</v>
      </c>
      <c r="D125" s="28" t="s">
        <v>0</v>
      </c>
      <c r="E125" s="43">
        <v>2504999.9969029101</v>
      </c>
      <c r="F125" s="43">
        <v>4274120.9939695001</v>
      </c>
      <c r="G125" s="56">
        <v>44071</v>
      </c>
      <c r="H125" s="35" t="str">
        <f>"FY"&amp;RIGHT(YEAR(DATE(YEAR(FY20_Published35[[#This Row],[Contract Bid - Start (5010)]]),MONTH(FY20_Published35[[#This Row],[Contract Bid - Start (5010)]])+(7-1),1)),2)</f>
        <v>FY21</v>
      </c>
      <c r="I125" s="13" t="str">
        <f>"Q"&amp;CHOOSE(MONTH(FY20_Published35[[#This Row],[Contract Bid - Start (5010)]]),3,3,3,4,4,4,1,1,1,2,2,2)</f>
        <v>Q1</v>
      </c>
      <c r="J125" s="56">
        <v>44263</v>
      </c>
      <c r="K125" s="35" t="str">
        <f>"FY"&amp;RIGHT(YEAR(DATE(YEAR(FY20_Published35[[#This Row],[LNTP (6010)]]),MONTH(FY20_Published35[[#This Row],[LNTP (6010)]])+(7-1),1)),2)</f>
        <v>FY21</v>
      </c>
      <c r="L125" s="13" t="str">
        <f>"Q"&amp;CHOOSE(MONTH(FY20_Published35[[#This Row],[LNTP (6010)]]),3,3,3,4,4,4,1,1,1,2,2,2)</f>
        <v>Q3</v>
      </c>
      <c r="M125" s="39" t="s">
        <v>563</v>
      </c>
      <c r="N125" s="36" t="s">
        <v>808</v>
      </c>
      <c r="O125" s="36" t="s">
        <v>567</v>
      </c>
      <c r="P125" s="48" t="s">
        <v>597</v>
      </c>
    </row>
    <row r="126" spans="1:16" x14ac:dyDescent="0.2">
      <c r="A126" s="34" t="s">
        <v>493</v>
      </c>
      <c r="B126" s="28" t="s">
        <v>932</v>
      </c>
      <c r="C126" s="28" t="s">
        <v>318</v>
      </c>
      <c r="D126" s="28" t="s">
        <v>0</v>
      </c>
      <c r="E126" s="43">
        <v>1066999.9986808</v>
      </c>
      <c r="F126" s="43">
        <v>1881792.99722035</v>
      </c>
      <c r="G126" s="56">
        <v>44071</v>
      </c>
      <c r="H126" s="35" t="str">
        <f>"FY"&amp;RIGHT(YEAR(DATE(YEAR(FY20_Published35[[#This Row],[Contract Bid - Start (5010)]]),MONTH(FY20_Published35[[#This Row],[Contract Bid - Start (5010)]])+(7-1),1)),2)</f>
        <v>FY21</v>
      </c>
      <c r="I126" s="13" t="str">
        <f>"Q"&amp;CHOOSE(MONTH(FY20_Published35[[#This Row],[Contract Bid - Start (5010)]]),3,3,3,4,4,4,1,1,1,2,2,2)</f>
        <v>Q1</v>
      </c>
      <c r="J126" s="56">
        <v>44263</v>
      </c>
      <c r="K126" s="35" t="str">
        <f>"FY"&amp;RIGHT(YEAR(DATE(YEAR(FY20_Published35[[#This Row],[LNTP (6010)]]),MONTH(FY20_Published35[[#This Row],[LNTP (6010)]])+(7-1),1)),2)</f>
        <v>FY21</v>
      </c>
      <c r="L126" s="13" t="str">
        <f>"Q"&amp;CHOOSE(MONTH(FY20_Published35[[#This Row],[LNTP (6010)]]),3,3,3,4,4,4,1,1,1,2,2,2)</f>
        <v>Q3</v>
      </c>
      <c r="M126" s="39" t="s">
        <v>563</v>
      </c>
      <c r="N126" s="36" t="s">
        <v>808</v>
      </c>
      <c r="O126" s="36" t="s">
        <v>567</v>
      </c>
      <c r="P126" s="48" t="s">
        <v>597</v>
      </c>
    </row>
    <row r="127" spans="1:16" x14ac:dyDescent="0.2">
      <c r="A127" s="31" t="s">
        <v>46</v>
      </c>
      <c r="B127" s="28" t="s">
        <v>933</v>
      </c>
      <c r="C127" s="28" t="s">
        <v>318</v>
      </c>
      <c r="D127" s="28" t="s">
        <v>0</v>
      </c>
      <c r="E127" s="43">
        <v>1519563.99968227</v>
      </c>
      <c r="F127" s="43">
        <v>2330563.99948799</v>
      </c>
      <c r="G127" s="56">
        <v>43972</v>
      </c>
      <c r="H127" s="52" t="s">
        <v>555</v>
      </c>
      <c r="I127" s="53" t="s">
        <v>244</v>
      </c>
      <c r="J127" s="56">
        <v>44154</v>
      </c>
      <c r="K127" s="52" t="s">
        <v>556</v>
      </c>
      <c r="L127" s="53" t="s">
        <v>245</v>
      </c>
      <c r="M127" s="39" t="s">
        <v>563</v>
      </c>
      <c r="N127" s="36" t="s">
        <v>808</v>
      </c>
      <c r="O127" s="36" t="s">
        <v>567</v>
      </c>
      <c r="P127" s="48" t="s">
        <v>655</v>
      </c>
    </row>
    <row r="128" spans="1:16" x14ac:dyDescent="0.2">
      <c r="A128" s="31" t="s">
        <v>352</v>
      </c>
      <c r="B128" s="28" t="s">
        <v>934</v>
      </c>
      <c r="C128" s="28" t="s">
        <v>318</v>
      </c>
      <c r="D128" s="28" t="s">
        <v>240</v>
      </c>
      <c r="E128" s="43">
        <v>767499.99953949999</v>
      </c>
      <c r="F128" s="43">
        <v>1310499.9989112599</v>
      </c>
      <c r="G128" s="56">
        <v>44069</v>
      </c>
      <c r="H128" s="35" t="str">
        <f>"FY"&amp;RIGHT(YEAR(DATE(YEAR(FY20_Published35[[#This Row],[Contract Bid - Start (5010)]]),MONTH(FY20_Published35[[#This Row],[Contract Bid - Start (5010)]])+(7-1),1)),2)</f>
        <v>FY21</v>
      </c>
      <c r="I128" s="13" t="str">
        <f>"Q"&amp;CHOOSE(MONTH(FY20_Published35[[#This Row],[Contract Bid - Start (5010)]]),3,3,3,4,4,4,1,1,1,2,2,2)</f>
        <v>Q1</v>
      </c>
      <c r="J128" s="56">
        <v>44264</v>
      </c>
      <c r="K128" s="35" t="str">
        <f>"FY"&amp;RIGHT(YEAR(DATE(YEAR(FY20_Published35[[#This Row],[LNTP (6010)]]),MONTH(FY20_Published35[[#This Row],[LNTP (6010)]])+(7-1),1)),2)</f>
        <v>FY21</v>
      </c>
      <c r="L128" s="13" t="str">
        <f>"Q"&amp;CHOOSE(MONTH(FY20_Published35[[#This Row],[LNTP (6010)]]),3,3,3,4,4,4,1,1,1,2,2,2)</f>
        <v>Q3</v>
      </c>
      <c r="M128" s="39" t="s">
        <v>563</v>
      </c>
      <c r="N128" s="36" t="s">
        <v>808</v>
      </c>
      <c r="O128" s="36" t="s">
        <v>567</v>
      </c>
      <c r="P128" s="48" t="s">
        <v>655</v>
      </c>
    </row>
    <row r="129" spans="1:16" x14ac:dyDescent="0.2">
      <c r="A129" s="31" t="s">
        <v>44</v>
      </c>
      <c r="B129" s="28" t="s">
        <v>935</v>
      </c>
      <c r="C129" s="28" t="s">
        <v>318</v>
      </c>
      <c r="D129" s="28" t="s">
        <v>0</v>
      </c>
      <c r="E129" s="43">
        <v>1224349.99959188</v>
      </c>
      <c r="F129" s="43">
        <v>2567314.8993882402</v>
      </c>
      <c r="G129" s="56">
        <v>43945</v>
      </c>
      <c r="H129" s="52" t="s">
        <v>555</v>
      </c>
      <c r="I129" s="53" t="s">
        <v>244</v>
      </c>
      <c r="J129" s="56">
        <v>44068</v>
      </c>
      <c r="K129" s="52" t="s">
        <v>556</v>
      </c>
      <c r="L129" s="53" t="s">
        <v>245</v>
      </c>
      <c r="M129" s="39" t="s">
        <v>563</v>
      </c>
      <c r="N129" s="36" t="s">
        <v>808</v>
      </c>
      <c r="O129" s="36" t="s">
        <v>567</v>
      </c>
      <c r="P129" s="48" t="s">
        <v>592</v>
      </c>
    </row>
    <row r="130" spans="1:16" x14ac:dyDescent="0.2">
      <c r="A130" s="31" t="s">
        <v>328</v>
      </c>
      <c r="B130" s="28" t="s">
        <v>936</v>
      </c>
      <c r="C130" s="28" t="s">
        <v>318</v>
      </c>
      <c r="D130" s="28" t="s">
        <v>0</v>
      </c>
      <c r="E130" s="43">
        <v>173937.99975811099</v>
      </c>
      <c r="F130" s="43">
        <v>309956.999742196</v>
      </c>
      <c r="G130" s="56">
        <v>44165</v>
      </c>
      <c r="H130" s="35" t="str">
        <f>"FY"&amp;RIGHT(YEAR(DATE(YEAR(FY20_Published35[[#This Row],[Contract Bid - Start (5010)]]),MONTH(FY20_Published35[[#This Row],[Contract Bid - Start (5010)]])+(7-1),1)),2)</f>
        <v>FY21</v>
      </c>
      <c r="I130" s="13" t="str">
        <f>"Q"&amp;CHOOSE(MONTH(FY20_Published35[[#This Row],[Contract Bid - Start (5010)]]),3,3,3,4,4,4,1,1,1,2,2,2)</f>
        <v>Q2</v>
      </c>
      <c r="J130" s="56">
        <v>44316</v>
      </c>
      <c r="K130" s="35" t="str">
        <f>"FY"&amp;RIGHT(YEAR(DATE(YEAR(FY20_Published35[[#This Row],[LNTP (6010)]]),MONTH(FY20_Published35[[#This Row],[LNTP (6010)]])+(7-1),1)),2)</f>
        <v>FY21</v>
      </c>
      <c r="L130" s="13" t="str">
        <f>"Q"&amp;CHOOSE(MONTH(FY20_Published35[[#This Row],[LNTP (6010)]]),3,3,3,4,4,4,1,1,1,2,2,2)</f>
        <v>Q4</v>
      </c>
      <c r="M130" s="39" t="s">
        <v>564</v>
      </c>
      <c r="N130" s="36" t="s">
        <v>808</v>
      </c>
      <c r="O130" s="36" t="s">
        <v>567</v>
      </c>
      <c r="P130" s="48" t="s">
        <v>600</v>
      </c>
    </row>
    <row r="131" spans="1:16" x14ac:dyDescent="0.2">
      <c r="A131" s="34" t="s">
        <v>41</v>
      </c>
      <c r="B131" s="28" t="s">
        <v>937</v>
      </c>
      <c r="C131" s="28" t="s">
        <v>830</v>
      </c>
      <c r="D131" s="28" t="s">
        <v>0</v>
      </c>
      <c r="E131" s="43">
        <v>26500000</v>
      </c>
      <c r="F131" s="43">
        <v>34450000</v>
      </c>
      <c r="G131" s="56">
        <v>44194</v>
      </c>
      <c r="H131" s="35" t="str">
        <f>"FY"&amp;RIGHT(YEAR(DATE(YEAR(FY20_Published35[[#This Row],[Contract Bid - Start (5010)]]),MONTH(FY20_Published35[[#This Row],[Contract Bid - Start (5010)]])+(7-1),1)),2)</f>
        <v>FY21</v>
      </c>
      <c r="I131" s="13" t="str">
        <f>"Q"&amp;CHOOSE(MONTH(FY20_Published35[[#This Row],[Contract Bid - Start (5010)]]),3,3,3,4,4,4,1,1,1,2,2,2)</f>
        <v>Q2</v>
      </c>
      <c r="J131" s="56">
        <v>44354</v>
      </c>
      <c r="K131" s="35" t="str">
        <f>"FY"&amp;RIGHT(YEAR(DATE(YEAR(FY20_Published35[[#This Row],[LNTP (6010)]]),MONTH(FY20_Published35[[#This Row],[LNTP (6010)]])+(7-1),1)),2)</f>
        <v>FY21</v>
      </c>
      <c r="L131" s="13" t="str">
        <f>"Q"&amp;CHOOSE(MONTH(FY20_Published35[[#This Row],[LNTP (6010)]]),3,3,3,4,4,4,1,1,1,2,2,2)</f>
        <v>Q4</v>
      </c>
      <c r="M131" s="39" t="e">
        <v>#N/A</v>
      </c>
      <c r="N131" s="36" t="s">
        <v>808</v>
      </c>
      <c r="O131" s="36" t="s">
        <v>567</v>
      </c>
      <c r="P131" s="48" t="s">
        <v>575</v>
      </c>
    </row>
    <row r="132" spans="1:16" x14ac:dyDescent="0.2">
      <c r="A132" s="34" t="s">
        <v>40</v>
      </c>
      <c r="B132" s="28" t="s">
        <v>210</v>
      </c>
      <c r="C132" s="28" t="s">
        <v>830</v>
      </c>
      <c r="D132" s="28" t="s">
        <v>0</v>
      </c>
      <c r="E132" s="43">
        <v>30109800</v>
      </c>
      <c r="F132" s="43">
        <v>39956000</v>
      </c>
      <c r="G132" s="56">
        <v>44176</v>
      </c>
      <c r="H132" s="35" t="str">
        <f>"FY"&amp;RIGHT(YEAR(DATE(YEAR(FY20_Published35[[#This Row],[Contract Bid - Start (5010)]]),MONTH(FY20_Published35[[#This Row],[Contract Bid - Start (5010)]])+(7-1),1)),2)</f>
        <v>FY21</v>
      </c>
      <c r="I132" s="13" t="str">
        <f>"Q"&amp;CHOOSE(MONTH(FY20_Published35[[#This Row],[Contract Bid - Start (5010)]]),3,3,3,4,4,4,1,1,1,2,2,2)</f>
        <v>Q2</v>
      </c>
      <c r="J132" s="56">
        <v>44354</v>
      </c>
      <c r="K132" s="35" t="str">
        <f>"FY"&amp;RIGHT(YEAR(DATE(YEAR(FY20_Published35[[#This Row],[LNTP (6010)]]),MONTH(FY20_Published35[[#This Row],[LNTP (6010)]])+(7-1),1)),2)</f>
        <v>FY21</v>
      </c>
      <c r="L132" s="13" t="str">
        <f>"Q"&amp;CHOOSE(MONTH(FY20_Published35[[#This Row],[LNTP (6010)]]),3,3,3,4,4,4,1,1,1,2,2,2)</f>
        <v>Q4</v>
      </c>
      <c r="M132" s="39" t="e">
        <v>#N/A</v>
      </c>
      <c r="N132" s="36" t="s">
        <v>808</v>
      </c>
      <c r="O132" s="36" t="s">
        <v>567</v>
      </c>
      <c r="P132" s="48" t="s">
        <v>575</v>
      </c>
    </row>
    <row r="133" spans="1:16" x14ac:dyDescent="0.2">
      <c r="A133" s="31" t="s">
        <v>538</v>
      </c>
      <c r="B133" s="28" t="s">
        <v>938</v>
      </c>
      <c r="C133" s="28" t="s">
        <v>266</v>
      </c>
      <c r="D133" s="28" t="s">
        <v>0</v>
      </c>
      <c r="E133" s="43">
        <v>4330300</v>
      </c>
      <c r="F133" s="43">
        <v>6718400</v>
      </c>
      <c r="G133" s="56">
        <v>44226</v>
      </c>
      <c r="H133" s="35" t="str">
        <f>"FY"&amp;RIGHT(YEAR(DATE(YEAR(FY20_Published35[[#This Row],[Contract Bid - Start (5010)]]),MONTH(FY20_Published35[[#This Row],[Contract Bid - Start (5010)]])+(7-1),1)),2)</f>
        <v>FY21</v>
      </c>
      <c r="I133" s="13" t="str">
        <f>"Q"&amp;CHOOSE(MONTH(FY20_Published35[[#This Row],[Contract Bid - Start (5010)]]),3,3,3,4,4,4,1,1,1,2,2,2)</f>
        <v>Q3</v>
      </c>
      <c r="J133" s="56">
        <v>44348</v>
      </c>
      <c r="K133" s="35" t="str">
        <f>"FY"&amp;RIGHT(YEAR(DATE(YEAR(FY20_Published35[[#This Row],[LNTP (6010)]]),MONTH(FY20_Published35[[#This Row],[LNTP (6010)]])+(7-1),1)),2)</f>
        <v>FY21</v>
      </c>
      <c r="L133" s="13" t="str">
        <f>"Q"&amp;CHOOSE(MONTH(FY20_Published35[[#This Row],[LNTP (6010)]]),3,3,3,4,4,4,1,1,1,2,2,2)</f>
        <v>Q4</v>
      </c>
      <c r="M133" s="39" t="s">
        <v>564</v>
      </c>
      <c r="N133" s="36" t="s">
        <v>808</v>
      </c>
      <c r="O133" s="36" t="s">
        <v>567</v>
      </c>
      <c r="P133" s="48" t="s">
        <v>600</v>
      </c>
    </row>
    <row r="134" spans="1:16" x14ac:dyDescent="0.2">
      <c r="A134" s="34" t="s">
        <v>38</v>
      </c>
      <c r="B134" s="28" t="s">
        <v>939</v>
      </c>
      <c r="C134" s="28" t="s">
        <v>263</v>
      </c>
      <c r="D134" s="28" t="s">
        <v>0</v>
      </c>
      <c r="E134" s="43">
        <v>14699999.944995301</v>
      </c>
      <c r="F134" s="43">
        <v>21044999.9380363</v>
      </c>
      <c r="G134" s="56">
        <v>44043</v>
      </c>
      <c r="H134" s="35" t="str">
        <f>"FY"&amp;RIGHT(YEAR(DATE(YEAR(FY20_Published35[[#This Row],[Contract Bid - Start (5010)]]),MONTH(FY20_Published35[[#This Row],[Contract Bid - Start (5010)]])+(7-1),1)),2)</f>
        <v>FY21</v>
      </c>
      <c r="I134" s="13" t="str">
        <f>"Q"&amp;CHOOSE(MONTH(FY20_Published35[[#This Row],[Contract Bid - Start (5010)]]),3,3,3,4,4,4,1,1,1,2,2,2)</f>
        <v>Q1</v>
      </c>
      <c r="J134" s="56">
        <v>44196</v>
      </c>
      <c r="K134" s="35" t="str">
        <f>"FY"&amp;RIGHT(YEAR(DATE(YEAR(FY20_Published35[[#This Row],[LNTP (6010)]]),MONTH(FY20_Published35[[#This Row],[LNTP (6010)]])+(7-1),1)),2)</f>
        <v>FY21</v>
      </c>
      <c r="L134" s="13" t="str">
        <f>"Q"&amp;CHOOSE(MONTH(FY20_Published35[[#This Row],[LNTP (6010)]]),3,3,3,4,4,4,1,1,1,2,2,2)</f>
        <v>Q2</v>
      </c>
      <c r="M134" s="39" t="s">
        <v>563</v>
      </c>
      <c r="N134" s="36" t="s">
        <v>808</v>
      </c>
      <c r="O134" s="36" t="s">
        <v>567</v>
      </c>
      <c r="P134" s="48" t="s">
        <v>595</v>
      </c>
    </row>
    <row r="135" spans="1:16" x14ac:dyDescent="0.2">
      <c r="A135" s="34" t="s">
        <v>37</v>
      </c>
      <c r="B135" s="28" t="s">
        <v>940</v>
      </c>
      <c r="C135" s="28" t="s">
        <v>790</v>
      </c>
      <c r="D135" s="28" t="s">
        <v>0</v>
      </c>
      <c r="E135" s="43">
        <v>13000000</v>
      </c>
      <c r="F135" s="43">
        <v>15000000</v>
      </c>
      <c r="G135" s="56">
        <v>43739</v>
      </c>
      <c r="H135" s="35" t="str">
        <f>"FY"&amp;RIGHT(YEAR(DATE(YEAR(FY20_Published35[[#This Row],[Contract Bid - Start (5010)]]),MONTH(FY20_Published35[[#This Row],[Contract Bid - Start (5010)]])+(7-1),1)),2)</f>
        <v>FY20</v>
      </c>
      <c r="I135" s="13" t="str">
        <f>"Q"&amp;CHOOSE(MONTH(FY20_Published35[[#This Row],[Contract Bid - Start (5010)]]),3,3,3,4,4,4,1,1,1,2,2,2)</f>
        <v>Q2</v>
      </c>
      <c r="J135" s="56">
        <v>44117</v>
      </c>
      <c r="K135" s="35" t="str">
        <f>"FY"&amp;RIGHT(YEAR(DATE(YEAR(FY20_Published35[[#This Row],[LNTP (6010)]]),MONTH(FY20_Published35[[#This Row],[LNTP (6010)]])+(7-1),1)),2)</f>
        <v>FY21</v>
      </c>
      <c r="L135" s="13" t="str">
        <f>"Q"&amp;CHOOSE(MONTH(FY20_Published35[[#This Row],[LNTP (6010)]]),3,3,3,4,4,4,1,1,1,2,2,2)</f>
        <v>Q2</v>
      </c>
      <c r="M135" s="39" t="s">
        <v>563</v>
      </c>
      <c r="N135" s="36" t="s">
        <v>808</v>
      </c>
      <c r="O135" s="36" t="s">
        <v>567</v>
      </c>
      <c r="P135" s="48" t="s">
        <v>797</v>
      </c>
    </row>
    <row r="136" spans="1:16" x14ac:dyDescent="0.2">
      <c r="A136" s="34" t="s">
        <v>579</v>
      </c>
      <c r="B136" s="28" t="s">
        <v>941</v>
      </c>
      <c r="C136" s="62" t="s">
        <v>942</v>
      </c>
      <c r="D136" s="62" t="s">
        <v>260</v>
      </c>
      <c r="E136" s="43">
        <v>1500000</v>
      </c>
      <c r="F136" s="43">
        <v>2000000</v>
      </c>
      <c r="G136" s="39">
        <v>44196</v>
      </c>
      <c r="H136" s="35" t="str">
        <f>"FY"&amp;RIGHT(YEAR(DATE(YEAR(FY20_Published35[[#This Row],[Contract Bid - Start (5010)]]),MONTH(FY20_Published35[[#This Row],[Contract Bid - Start (5010)]])+(7-1),1)),2)</f>
        <v>FY21</v>
      </c>
      <c r="I136" s="28" t="str">
        <f>"Q"&amp;CHOOSE(MONTH(FY20_Published35[[#This Row],[Contract Bid - Start (5010)]]),3,3,3,4,4,4,1,1,1,2,2,2)</f>
        <v>Q2</v>
      </c>
      <c r="J136" s="47">
        <v>44196</v>
      </c>
      <c r="K136" s="35" t="str">
        <f>"FY"&amp;RIGHT(YEAR(DATE(YEAR(FY20_Published35[[#This Row],[LNTP (6010)]]),MONTH(FY20_Published35[[#This Row],[LNTP (6010)]])+(7-1),1)),2)</f>
        <v>FY21</v>
      </c>
      <c r="L136" s="28" t="str">
        <f>"Q"&amp;CHOOSE(MONTH(FY20_Published35[[#This Row],[LNTP (6010)]]),3,3,3,4,4,4,1,1,1,2,2,2)</f>
        <v>Q2</v>
      </c>
      <c r="M136" s="79" t="e">
        <v>#N/A</v>
      </c>
      <c r="N136" s="80" t="s">
        <v>808</v>
      </c>
      <c r="O136" s="36" t="s">
        <v>567</v>
      </c>
      <c r="P136" s="82" t="s">
        <v>947</v>
      </c>
    </row>
    <row r="137" spans="1:16" x14ac:dyDescent="0.2">
      <c r="A137" s="34" t="s">
        <v>580</v>
      </c>
      <c r="B137" s="28" t="s">
        <v>943</v>
      </c>
      <c r="C137" s="62" t="s">
        <v>942</v>
      </c>
      <c r="D137" s="62" t="s">
        <v>0</v>
      </c>
      <c r="E137" s="43">
        <v>6000000</v>
      </c>
      <c r="F137" s="43">
        <v>8000000</v>
      </c>
      <c r="G137" s="39">
        <v>44469</v>
      </c>
      <c r="H137" s="35" t="str">
        <f>"FY"&amp;RIGHT(YEAR(DATE(YEAR(FY20_Published35[[#This Row],[Contract Bid - Start (5010)]]),MONTH(FY20_Published35[[#This Row],[Contract Bid - Start (5010)]])+(7-1),1)),2)</f>
        <v>FY22</v>
      </c>
      <c r="I137" s="28" t="str">
        <f>"Q"&amp;CHOOSE(MONTH(FY20_Published35[[#This Row],[Contract Bid - Start (5010)]]),3,3,3,4,4,4,1,1,1,2,2,2)</f>
        <v>Q1</v>
      </c>
      <c r="J137" s="47">
        <v>44286</v>
      </c>
      <c r="K137" s="35" t="str">
        <f>"FY"&amp;RIGHT(YEAR(DATE(YEAR(FY20_Published35[[#This Row],[LNTP (6010)]]),MONTH(FY20_Published35[[#This Row],[LNTP (6010)]])+(7-1),1)),2)</f>
        <v>FY21</v>
      </c>
      <c r="L137" s="28" t="str">
        <f>"Q"&amp;CHOOSE(MONTH(FY20_Published35[[#This Row],[LNTP (6010)]]),3,3,3,4,4,4,1,1,1,2,2,2)</f>
        <v>Q3</v>
      </c>
      <c r="M137" s="79" t="e">
        <v>#N/A</v>
      </c>
      <c r="N137" s="80" t="s">
        <v>808</v>
      </c>
      <c r="O137" s="36" t="s">
        <v>567</v>
      </c>
      <c r="P137" s="82" t="s">
        <v>947</v>
      </c>
    </row>
    <row r="138" spans="1:16" x14ac:dyDescent="0.2">
      <c r="A138" s="17"/>
      <c r="B138" s="17"/>
      <c r="C138" s="18"/>
      <c r="D138" s="18"/>
      <c r="E138" s="19" t="e">
        <f>SUBTOTAL(109,FY20_Published35[Estimated Total Contract Cost ($)])</f>
        <v>#N/A</v>
      </c>
      <c r="F138" s="19" t="e">
        <f>SUBTOTAL(109,FY20_Published35[Estimated Total Project Cost ($)])</f>
        <v>#N/A</v>
      </c>
      <c r="G138" s="40"/>
      <c r="H138" s="20"/>
      <c r="I138" s="21"/>
      <c r="J138" s="40"/>
      <c r="K138" s="20"/>
      <c r="L138" s="21"/>
    </row>
  </sheetData>
  <conditionalFormatting sqref="H1:H1048576">
    <cfRule type="cellIs" dxfId="23" priority="6" operator="equal">
      <formula>"FY20"</formula>
    </cfRule>
  </conditionalFormatting>
  <conditionalFormatting sqref="K1:K1048576">
    <cfRule type="cellIs" dxfId="22" priority="5" operator="equal">
      <formula>"FY20"</formula>
    </cfRule>
  </conditionalFormatting>
  <conditionalFormatting sqref="B2:B137">
    <cfRule type="duplicateValues" dxfId="21" priority="1706"/>
  </conditionalFormatting>
  <conditionalFormatting sqref="A2:A137">
    <cfRule type="duplicateValues" dxfId="20" priority="1708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6669401-ac95-4c05-a773-36c1d16ba1a2"/>
    <ds:schemaRef ds:uri="http://purl.org/dc/elements/1.1/"/>
    <ds:schemaRef ds:uri="http://schemas.microsoft.com/office/2006/metadata/properties"/>
    <ds:schemaRef ds:uri="http://schemas.microsoft.com/office/infopath/2007/PartnerControls"/>
    <ds:schemaRef ds:uri="d4ae8643-da03-4dff-acd9-79ddbc8952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Forecast of Projects</vt:lpstr>
      <vt:lpstr>Summary Table</vt:lpstr>
      <vt:lpstr>Sheet1</vt:lpstr>
      <vt:lpstr>Progress</vt:lpstr>
      <vt:lpstr>Not on FY21 Award List-hide</vt:lpstr>
      <vt:lpstr>On FY21 Award List-hide</vt:lpstr>
      <vt:lpstr>'Forecast of Projects'!Print_Titles</vt:lpstr>
      <vt:lpstr>'Not on FY21 Award List-hide'!Print_Titles</vt:lpstr>
      <vt:lpstr>'On FY21 Award List-hide'!Print_Titles</vt:lpstr>
      <vt:lpstr>Progress!Print_Titles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Microsoft Office User</cp:lastModifiedBy>
  <dcterms:created xsi:type="dcterms:W3CDTF">2019-03-14T23:25:18Z</dcterms:created>
  <dcterms:modified xsi:type="dcterms:W3CDTF">2021-03-29T16:54:19Z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